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d:\Users\milanp\Desktop\"/>
    </mc:Choice>
  </mc:AlternateContent>
  <xr:revisionPtr revIDLastSave="0" documentId="13_ncr:201_{C478DF35-AC44-4124-8CE1-589F94BE15F8}" xr6:coauthVersionLast="36" xr6:coauthVersionMax="47" xr10:uidLastSave="{00000000-0000-0000-0000-000000000000}"/>
  <bookViews>
    <workbookView xWindow="-105" yWindow="-105" windowWidth="23250" windowHeight="13890" xr2:uid="{00000000-000D-0000-FFFF-FFFF00000000}"/>
  </bookViews>
  <sheets>
    <sheet name="Ukupan promet" sheetId="1" r:id="rId1"/>
    <sheet name="Berzanska kapitalizacija" sheetId="2" r:id="rId2"/>
    <sheet name="Berzanski indeksi" sheetId="3" r:id="rId3"/>
  </sheets>
  <definedNames>
    <definedName name="_xlnm.Print_Area" localSheetId="0">'Ukupan promet'!$A$1:$AA$271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Z257" i="1" l="1"/>
  <c r="G267" i="1"/>
  <c r="G266" i="1"/>
  <c r="G265" i="1"/>
  <c r="E267" i="1"/>
  <c r="E207" i="2" l="1"/>
  <c r="J267" i="1"/>
  <c r="L267" i="1"/>
  <c r="N267" i="1"/>
  <c r="P267" i="1"/>
  <c r="R267" i="1"/>
  <c r="T267" i="1"/>
  <c r="V267" i="1"/>
  <c r="X267" i="1"/>
  <c r="Z267" i="1"/>
  <c r="Y257" i="1"/>
  <c r="W257" i="1"/>
  <c r="U257" i="1"/>
  <c r="S257" i="1"/>
  <c r="Q257" i="1"/>
  <c r="O257" i="1"/>
  <c r="M257" i="1"/>
  <c r="K257" i="1"/>
  <c r="I257" i="1"/>
  <c r="H267" i="1"/>
  <c r="G257" i="1"/>
  <c r="F267" i="1"/>
  <c r="E257" i="1"/>
  <c r="D267" i="1"/>
  <c r="C257" i="1"/>
  <c r="B257" i="1"/>
  <c r="E206" i="2"/>
  <c r="Z266" i="1"/>
  <c r="X266" i="1"/>
  <c r="V266" i="1"/>
  <c r="T266" i="1"/>
  <c r="R266" i="1"/>
  <c r="P266" i="1"/>
  <c r="N266" i="1"/>
  <c r="L266" i="1"/>
  <c r="J266" i="1"/>
  <c r="H266" i="1"/>
  <c r="E266" i="1"/>
  <c r="F266" i="1" s="1"/>
  <c r="D266" i="1"/>
  <c r="E265" i="1"/>
  <c r="F265" i="1" s="1"/>
  <c r="E205" i="2"/>
  <c r="Z265" i="1"/>
  <c r="X265" i="1"/>
  <c r="V265" i="1"/>
  <c r="T265" i="1"/>
  <c r="R265" i="1"/>
  <c r="P265" i="1"/>
  <c r="N265" i="1"/>
  <c r="L265" i="1"/>
  <c r="J265" i="1"/>
  <c r="H265" i="1"/>
  <c r="D265" i="1"/>
  <c r="G264" i="1"/>
  <c r="H264" i="1" s="1"/>
  <c r="G263" i="1"/>
  <c r="G262" i="1"/>
  <c r="Z264" i="1"/>
  <c r="J264" i="1"/>
  <c r="L264" i="1"/>
  <c r="N264" i="1"/>
  <c r="P264" i="1"/>
  <c r="R264" i="1"/>
  <c r="T264" i="1"/>
  <c r="V264" i="1"/>
  <c r="X264" i="1"/>
  <c r="E264" i="1"/>
  <c r="F264" i="1" s="1"/>
  <c r="D264" i="1"/>
  <c r="E204" i="2"/>
  <c r="E203" i="2"/>
  <c r="E202" i="2"/>
  <c r="E201" i="2"/>
  <c r="E200" i="2"/>
  <c r="E199" i="2"/>
  <c r="E198" i="2"/>
  <c r="P257" i="1" l="1"/>
  <c r="R257" i="1"/>
  <c r="L257" i="1"/>
  <c r="D257" i="1"/>
  <c r="J257" i="1"/>
  <c r="N257" i="1"/>
  <c r="T257" i="1"/>
  <c r="V257" i="1"/>
  <c r="X257" i="1"/>
  <c r="Z263" i="1"/>
  <c r="X263" i="1"/>
  <c r="V263" i="1"/>
  <c r="T263" i="1"/>
  <c r="R263" i="1"/>
  <c r="P263" i="1"/>
  <c r="N263" i="1"/>
  <c r="L263" i="1"/>
  <c r="J263" i="1"/>
  <c r="E263" i="1"/>
  <c r="F263" i="1" s="1"/>
  <c r="D263" i="1"/>
  <c r="H263" i="1" l="1"/>
  <c r="D262" i="1"/>
  <c r="E262" i="1"/>
  <c r="F262" i="1" s="1"/>
  <c r="J262" i="1"/>
  <c r="L262" i="1"/>
  <c r="N262" i="1"/>
  <c r="P262" i="1"/>
  <c r="R262" i="1"/>
  <c r="T262" i="1"/>
  <c r="V262" i="1"/>
  <c r="X262" i="1"/>
  <c r="Z262" i="1"/>
  <c r="H262" i="1" l="1"/>
  <c r="Z261" i="1"/>
  <c r="X261" i="1"/>
  <c r="V261" i="1"/>
  <c r="T261" i="1"/>
  <c r="R261" i="1"/>
  <c r="P261" i="1"/>
  <c r="N261" i="1"/>
  <c r="L261" i="1"/>
  <c r="J261" i="1"/>
  <c r="G261" i="1"/>
  <c r="H261" i="1" s="1"/>
  <c r="E261" i="1"/>
  <c r="D261" i="1"/>
  <c r="F261" i="1" l="1"/>
  <c r="G260" i="1"/>
  <c r="E260" i="1"/>
  <c r="Z260" i="1" l="1"/>
  <c r="X260" i="1"/>
  <c r="V260" i="1"/>
  <c r="T260" i="1"/>
  <c r="R260" i="1"/>
  <c r="P260" i="1"/>
  <c r="N260" i="1"/>
  <c r="L260" i="1"/>
  <c r="J260" i="1"/>
  <c r="H260" i="1"/>
  <c r="F260" i="1"/>
  <c r="D260" i="1"/>
  <c r="Z259" i="1" l="1"/>
  <c r="X259" i="1"/>
  <c r="V259" i="1"/>
  <c r="T259" i="1"/>
  <c r="R259" i="1"/>
  <c r="P259" i="1"/>
  <c r="N259" i="1"/>
  <c r="L259" i="1"/>
  <c r="J259" i="1"/>
  <c r="G259" i="1"/>
  <c r="H259" i="1" s="1"/>
  <c r="E259" i="1"/>
  <c r="F259" i="1" s="1"/>
  <c r="D259" i="1"/>
  <c r="G256" i="1" l="1"/>
  <c r="G258" i="1" l="1"/>
  <c r="H257" i="1" l="1"/>
  <c r="Z258" i="1"/>
  <c r="X258" i="1"/>
  <c r="V258" i="1"/>
  <c r="T258" i="1"/>
  <c r="R258" i="1"/>
  <c r="P258" i="1"/>
  <c r="N258" i="1"/>
  <c r="L258" i="1"/>
  <c r="J258" i="1"/>
  <c r="H258" i="1"/>
  <c r="E258" i="1"/>
  <c r="D258" i="1"/>
  <c r="F258" i="1" l="1"/>
  <c r="F257" i="1"/>
  <c r="E197" i="2"/>
  <c r="X256" i="1" l="1"/>
  <c r="V256" i="1"/>
  <c r="T256" i="1"/>
  <c r="R256" i="1"/>
  <c r="P256" i="1"/>
  <c r="N256" i="1"/>
  <c r="L256" i="1"/>
  <c r="J256" i="1"/>
  <c r="H256" i="1"/>
  <c r="D256" i="1"/>
  <c r="E256" i="1"/>
  <c r="F256" i="1" s="1"/>
  <c r="Z256" i="1"/>
  <c r="Y244" i="1"/>
  <c r="B244" i="1"/>
  <c r="C244" i="1"/>
  <c r="Z255" i="1"/>
  <c r="X255" i="1"/>
  <c r="V255" i="1"/>
  <c r="T255" i="1"/>
  <c r="R255" i="1"/>
  <c r="P255" i="1"/>
  <c r="N255" i="1"/>
  <c r="L255" i="1"/>
  <c r="J255" i="1"/>
  <c r="G255" i="1"/>
  <c r="H255" i="1" s="1"/>
  <c r="E255" i="1"/>
  <c r="F255" i="1" s="1"/>
  <c r="D255" i="1"/>
  <c r="W244" i="1"/>
  <c r="K244" i="1"/>
  <c r="E196" i="2"/>
  <c r="D254" i="1"/>
  <c r="U244" i="1"/>
  <c r="S244" i="1"/>
  <c r="Q244" i="1"/>
  <c r="O244" i="1"/>
  <c r="M244" i="1"/>
  <c r="I244" i="1"/>
  <c r="D244" i="1" l="1"/>
  <c r="E254" i="1"/>
  <c r="F254" i="1" s="1"/>
  <c r="G254" i="1"/>
  <c r="H254" i="1" s="1"/>
  <c r="E195" i="2"/>
  <c r="Z254" i="1"/>
  <c r="X254" i="1"/>
  <c r="V254" i="1"/>
  <c r="T254" i="1"/>
  <c r="R254" i="1"/>
  <c r="P254" i="1"/>
  <c r="N254" i="1"/>
  <c r="L254" i="1"/>
  <c r="J254" i="1"/>
  <c r="R244" i="1" l="1"/>
  <c r="G245" i="1"/>
  <c r="G246" i="1"/>
  <c r="G247" i="1"/>
  <c r="G248" i="1"/>
  <c r="G249" i="1"/>
  <c r="G250" i="1"/>
  <c r="G251" i="1"/>
  <c r="G252" i="1"/>
  <c r="G253" i="1"/>
  <c r="H253" i="1" s="1"/>
  <c r="E253" i="1"/>
  <c r="F253" i="1" s="1"/>
  <c r="E194" i="2"/>
  <c r="Z253" i="1"/>
  <c r="X253" i="1"/>
  <c r="V253" i="1"/>
  <c r="T253" i="1"/>
  <c r="R253" i="1"/>
  <c r="P253" i="1"/>
  <c r="N253" i="1"/>
  <c r="L253" i="1"/>
  <c r="J253" i="1"/>
  <c r="D253" i="1"/>
  <c r="G244" i="1" l="1"/>
  <c r="E252" i="1"/>
  <c r="E193" i="2" l="1"/>
  <c r="Z252" i="1"/>
  <c r="X252" i="1"/>
  <c r="V252" i="1"/>
  <c r="T252" i="1"/>
  <c r="R252" i="1"/>
  <c r="N252" i="1"/>
  <c r="L252" i="1"/>
  <c r="P252" i="1"/>
  <c r="J252" i="1"/>
  <c r="H252" i="1"/>
  <c r="F252" i="1"/>
  <c r="D252" i="1"/>
  <c r="N244" i="1" l="1"/>
  <c r="H251" i="1"/>
  <c r="E251" i="1"/>
  <c r="F251" i="1" s="1"/>
  <c r="E192" i="2"/>
  <c r="Z251" i="1"/>
  <c r="X251" i="1"/>
  <c r="V251" i="1"/>
  <c r="T251" i="1"/>
  <c r="R251" i="1"/>
  <c r="P251" i="1"/>
  <c r="N251" i="1"/>
  <c r="L251" i="1"/>
  <c r="J251" i="1"/>
  <c r="D251" i="1"/>
  <c r="E191" i="2" l="1"/>
  <c r="H250" i="1"/>
  <c r="Z250" i="1"/>
  <c r="X250" i="1"/>
  <c r="V250" i="1"/>
  <c r="T250" i="1"/>
  <c r="R250" i="1"/>
  <c r="P250" i="1"/>
  <c r="N250" i="1"/>
  <c r="L250" i="1"/>
  <c r="J250" i="1"/>
  <c r="E245" i="1"/>
  <c r="E250" i="1"/>
  <c r="F250" i="1" s="1"/>
  <c r="D250" i="1"/>
  <c r="J244" i="1" l="1"/>
  <c r="X244" i="1"/>
  <c r="L244" i="1"/>
  <c r="H244" i="1"/>
  <c r="P244" i="1" l="1"/>
  <c r="X248" i="1"/>
  <c r="T244" i="1"/>
  <c r="V244" i="1"/>
  <c r="Z244" i="1"/>
  <c r="D249" i="1" l="1"/>
  <c r="E190" i="2" l="1"/>
  <c r="Z249" i="1" l="1"/>
  <c r="X249" i="1"/>
  <c r="L249" i="1"/>
  <c r="H249" i="1"/>
  <c r="E189" i="2" l="1"/>
  <c r="V249" i="1"/>
  <c r="T249" i="1"/>
  <c r="R249" i="1"/>
  <c r="P249" i="1"/>
  <c r="N249" i="1"/>
  <c r="J249" i="1"/>
  <c r="E249" i="1"/>
  <c r="F249" i="1" s="1"/>
  <c r="D248" i="1" l="1"/>
  <c r="E246" i="1" l="1"/>
  <c r="E247" i="1"/>
  <c r="E248" i="1"/>
  <c r="F248" i="1" s="1"/>
  <c r="Z247" i="1"/>
  <c r="Z248" i="1"/>
  <c r="X247" i="1"/>
  <c r="V248" i="1"/>
  <c r="V247" i="1"/>
  <c r="T248" i="1"/>
  <c r="T246" i="1"/>
  <c r="R247" i="1"/>
  <c r="R248" i="1"/>
  <c r="P246" i="1"/>
  <c r="P247" i="1"/>
  <c r="P248" i="1"/>
  <c r="N247" i="1"/>
  <c r="N248" i="1"/>
  <c r="L246" i="1"/>
  <c r="L247" i="1"/>
  <c r="L248" i="1"/>
  <c r="J246" i="1"/>
  <c r="J247" i="1"/>
  <c r="J248" i="1"/>
  <c r="J245" i="1"/>
  <c r="H248" i="1"/>
  <c r="D245" i="1"/>
  <c r="E244" i="1" l="1"/>
  <c r="F244" i="1" s="1"/>
  <c r="T247" i="1"/>
  <c r="H247" i="1"/>
  <c r="F247" i="1"/>
  <c r="D247" i="1"/>
  <c r="E188" i="2"/>
  <c r="E187" i="2" l="1"/>
  <c r="Z246" i="1"/>
  <c r="X246" i="1"/>
  <c r="V246" i="1"/>
  <c r="R246" i="1"/>
  <c r="N246" i="1"/>
  <c r="H246" i="1"/>
  <c r="F246" i="1"/>
  <c r="D246" i="1"/>
  <c r="L245" i="1" l="1"/>
  <c r="C186" i="2" l="1"/>
  <c r="E186" i="2" s="1"/>
  <c r="N245" i="1"/>
  <c r="P245" i="1"/>
  <c r="R245" i="1"/>
  <c r="T245" i="1"/>
  <c r="V245" i="1"/>
  <c r="X245" i="1"/>
  <c r="Z245" i="1"/>
  <c r="H245" i="1"/>
  <c r="F245" i="1"/>
  <c r="D236" i="1"/>
  <c r="D237" i="1"/>
  <c r="D238" i="1"/>
  <c r="D239" i="1"/>
  <c r="D240" i="1"/>
  <c r="D241" i="1"/>
  <c r="D242" i="1"/>
  <c r="D243" i="1"/>
  <c r="D235" i="1"/>
  <c r="D233" i="1"/>
  <c r="C231" i="1"/>
  <c r="B218" i="1"/>
  <c r="E185" i="2" l="1"/>
  <c r="B231" i="1"/>
  <c r="D231" i="1" s="1"/>
  <c r="E231" i="1"/>
  <c r="I231" i="1"/>
  <c r="K231" i="1"/>
  <c r="M231" i="1"/>
  <c r="O231" i="1"/>
  <c r="Q231" i="1"/>
  <c r="S231" i="1"/>
  <c r="U231" i="1"/>
  <c r="W231" i="1"/>
  <c r="Y231" i="1"/>
  <c r="X243" i="1"/>
  <c r="Z243" i="1"/>
  <c r="H243" i="1"/>
  <c r="J243" i="1"/>
  <c r="L243" i="1"/>
  <c r="N243" i="1"/>
  <c r="P243" i="1"/>
  <c r="R243" i="1"/>
  <c r="T243" i="1"/>
  <c r="V243" i="1"/>
  <c r="F243" i="1"/>
  <c r="F231" i="1" l="1"/>
  <c r="Z231" i="1"/>
  <c r="E184" i="2"/>
  <c r="H242" i="1"/>
  <c r="J242" i="1"/>
  <c r="L242" i="1"/>
  <c r="N242" i="1"/>
  <c r="P242" i="1"/>
  <c r="R242" i="1"/>
  <c r="T242" i="1"/>
  <c r="V242" i="1"/>
  <c r="X242" i="1"/>
  <c r="Z242" i="1"/>
  <c r="F242" i="1"/>
  <c r="E183" i="2" l="1"/>
  <c r="H241" i="1" l="1"/>
  <c r="Z241" i="1"/>
  <c r="X241" i="1"/>
  <c r="J241" i="1"/>
  <c r="L241" i="1"/>
  <c r="N241" i="1"/>
  <c r="P241" i="1"/>
  <c r="R241" i="1"/>
  <c r="T241" i="1"/>
  <c r="V241" i="1"/>
  <c r="F241" i="1"/>
  <c r="E182" i="2" l="1"/>
  <c r="F240" i="1"/>
  <c r="X240" i="1"/>
  <c r="V240" i="1"/>
  <c r="T240" i="1"/>
  <c r="R240" i="1"/>
  <c r="P240" i="1"/>
  <c r="N240" i="1"/>
  <c r="L240" i="1"/>
  <c r="J240" i="1"/>
  <c r="H240" i="1"/>
  <c r="Z240" i="1"/>
  <c r="E181" i="2" l="1"/>
  <c r="J239" i="1"/>
  <c r="L239" i="1"/>
  <c r="N239" i="1"/>
  <c r="P239" i="1"/>
  <c r="R239" i="1"/>
  <c r="T239" i="1"/>
  <c r="V239" i="1"/>
  <c r="X239" i="1"/>
  <c r="H239" i="1"/>
  <c r="Z239" i="1"/>
  <c r="F239" i="1"/>
  <c r="E180" i="2" l="1"/>
  <c r="R231" i="1"/>
  <c r="H238" i="1"/>
  <c r="F238" i="1"/>
  <c r="J238" i="1"/>
  <c r="L238" i="1"/>
  <c r="N238" i="1"/>
  <c r="P238" i="1"/>
  <c r="R238" i="1"/>
  <c r="T238" i="1"/>
  <c r="V238" i="1"/>
  <c r="X238" i="1"/>
  <c r="Z238" i="1"/>
  <c r="E179" i="2" l="1"/>
  <c r="L237" i="1"/>
  <c r="N237" i="1"/>
  <c r="P237" i="1"/>
  <c r="R237" i="1"/>
  <c r="T237" i="1"/>
  <c r="V237" i="1"/>
  <c r="X237" i="1"/>
  <c r="J237" i="1"/>
  <c r="H237" i="1"/>
  <c r="Z237" i="1"/>
  <c r="F237" i="1"/>
  <c r="E178" i="2"/>
  <c r="Z236" i="1" l="1"/>
  <c r="X236" i="1"/>
  <c r="V236" i="1"/>
  <c r="T236" i="1"/>
  <c r="R236" i="1"/>
  <c r="P236" i="1"/>
  <c r="N236" i="1"/>
  <c r="L236" i="1"/>
  <c r="J236" i="1"/>
  <c r="H236" i="1"/>
  <c r="F236" i="1"/>
  <c r="E177" i="2" l="1"/>
  <c r="X235" i="1"/>
  <c r="J235" i="1"/>
  <c r="L235" i="1"/>
  <c r="N235" i="1"/>
  <c r="P235" i="1"/>
  <c r="R235" i="1"/>
  <c r="T235" i="1"/>
  <c r="V235" i="1"/>
  <c r="H235" i="1"/>
  <c r="Z235" i="1"/>
  <c r="F235" i="1"/>
  <c r="E176" i="2" l="1"/>
  <c r="H234" i="1"/>
  <c r="J234" i="1"/>
  <c r="L234" i="1"/>
  <c r="N234" i="1"/>
  <c r="P234" i="1"/>
  <c r="R234" i="1"/>
  <c r="T234" i="1"/>
  <c r="V234" i="1"/>
  <c r="Z234" i="1"/>
  <c r="X234" i="1"/>
  <c r="F234" i="1"/>
  <c r="D234" i="1"/>
  <c r="E175" i="2" l="1"/>
  <c r="V233" i="1"/>
  <c r="T233" i="1"/>
  <c r="R233" i="1"/>
  <c r="P233" i="1"/>
  <c r="N233" i="1"/>
  <c r="L233" i="1"/>
  <c r="J233" i="1"/>
  <c r="F233" i="1"/>
  <c r="G233" i="1"/>
  <c r="G231" i="1" s="1"/>
  <c r="H231" i="1" s="1"/>
  <c r="X233" i="1"/>
  <c r="Z233" i="1"/>
  <c r="H233" i="1" l="1"/>
  <c r="E174" i="2"/>
  <c r="Z232" i="1"/>
  <c r="X231" i="1"/>
  <c r="X232" i="1"/>
  <c r="V231" i="1"/>
  <c r="V232" i="1"/>
  <c r="T231" i="1"/>
  <c r="T232" i="1"/>
  <c r="R232" i="1"/>
  <c r="P232" i="1"/>
  <c r="P231" i="1"/>
  <c r="N231" i="1"/>
  <c r="N232" i="1"/>
  <c r="L231" i="1"/>
  <c r="L232" i="1"/>
  <c r="J231" i="1"/>
  <c r="J232" i="1"/>
  <c r="F232" i="1"/>
  <c r="H232" i="1"/>
  <c r="D232" i="1"/>
  <c r="E173" i="2" l="1"/>
  <c r="Y218" i="1" l="1"/>
  <c r="W218" i="1"/>
  <c r="U218" i="1"/>
  <c r="S218" i="1"/>
  <c r="Q218" i="1"/>
  <c r="O218" i="1"/>
  <c r="M218" i="1"/>
  <c r="K218" i="1"/>
  <c r="I218" i="1"/>
  <c r="G218" i="1"/>
  <c r="E218" i="1"/>
  <c r="C218" i="1"/>
  <c r="D218" i="1" s="1"/>
  <c r="Z230" i="1"/>
  <c r="V230" i="1"/>
  <c r="X230" i="1"/>
  <c r="T230" i="1"/>
  <c r="R230" i="1"/>
  <c r="P230" i="1"/>
  <c r="N230" i="1"/>
  <c r="L230" i="1"/>
  <c r="J230" i="1"/>
  <c r="H230" i="1"/>
  <c r="F230" i="1"/>
  <c r="D230" i="1"/>
  <c r="H229" i="1" l="1"/>
  <c r="Z229" i="1"/>
  <c r="X229" i="1"/>
  <c r="X218" i="1"/>
  <c r="N218" i="1"/>
  <c r="L229" i="1"/>
  <c r="L218" i="1"/>
  <c r="J229" i="1"/>
  <c r="H218" i="1"/>
  <c r="F229" i="1"/>
  <c r="D229" i="1"/>
  <c r="Z222" i="1"/>
  <c r="E172" i="2"/>
  <c r="Z218" i="1" l="1"/>
  <c r="N229" i="1" l="1"/>
  <c r="P229" i="1"/>
  <c r="R229" i="1"/>
  <c r="T229" i="1"/>
  <c r="V229" i="1"/>
  <c r="E171" i="2" l="1"/>
  <c r="Z228" i="1"/>
  <c r="X228" i="1"/>
  <c r="V228" i="1"/>
  <c r="T228" i="1"/>
  <c r="R228" i="1"/>
  <c r="P228" i="1"/>
  <c r="N228" i="1"/>
  <c r="L228" i="1"/>
  <c r="J228" i="1"/>
  <c r="H228" i="1"/>
  <c r="F228" i="1"/>
  <c r="D228" i="1"/>
  <c r="E170" i="2" l="1"/>
  <c r="Z227" i="1"/>
  <c r="L227" i="1"/>
  <c r="H227" i="1"/>
  <c r="X227" i="1"/>
  <c r="V227" i="1" l="1"/>
  <c r="T227" i="1"/>
  <c r="R227" i="1"/>
  <c r="P227" i="1"/>
  <c r="N227" i="1"/>
  <c r="J227" i="1"/>
  <c r="F227" i="1"/>
  <c r="D227" i="1"/>
  <c r="E169" i="2" l="1"/>
  <c r="N226" i="1"/>
  <c r="L226" i="1"/>
  <c r="J226" i="1"/>
  <c r="H226" i="1"/>
  <c r="F226" i="1"/>
  <c r="D226" i="1"/>
  <c r="X226" i="1" l="1"/>
  <c r="V226" i="1"/>
  <c r="V218" i="1"/>
  <c r="T218" i="1"/>
  <c r="R218" i="1"/>
  <c r="P218" i="1"/>
  <c r="F218" i="1"/>
  <c r="Z226" i="1"/>
  <c r="T226" i="1"/>
  <c r="R226" i="1"/>
  <c r="P226" i="1"/>
  <c r="F225" i="1" l="1"/>
  <c r="D225" i="1"/>
  <c r="T225" i="1"/>
  <c r="R225" i="1"/>
  <c r="V225" i="1"/>
  <c r="P225" i="1"/>
  <c r="N225" i="1"/>
  <c r="L225" i="1"/>
  <c r="J225" i="1"/>
  <c r="H225" i="1"/>
  <c r="Z225" i="1"/>
  <c r="X225" i="1"/>
  <c r="E168" i="2" l="1"/>
  <c r="E167" i="2" l="1"/>
  <c r="D224" i="1"/>
  <c r="T224" i="1"/>
  <c r="R224" i="1"/>
  <c r="P224" i="1"/>
  <c r="N224" i="1"/>
  <c r="L224" i="1"/>
  <c r="J224" i="1"/>
  <c r="H224" i="1"/>
  <c r="F224" i="1"/>
  <c r="X224" i="1"/>
  <c r="V224" i="1"/>
  <c r="Z224" i="1"/>
  <c r="X221" i="1" l="1"/>
  <c r="E166" i="2"/>
  <c r="Z223" i="1"/>
  <c r="J223" i="1"/>
  <c r="H223" i="1"/>
  <c r="J218" i="1"/>
  <c r="V223" i="1"/>
  <c r="X223" i="1"/>
  <c r="F223" i="1"/>
  <c r="H221" i="1" l="1"/>
  <c r="T223" i="1" l="1"/>
  <c r="R223" i="1"/>
  <c r="P223" i="1"/>
  <c r="N223" i="1"/>
  <c r="L223" i="1"/>
  <c r="D223" i="1"/>
  <c r="E164" i="2" l="1"/>
  <c r="Z221" i="1"/>
  <c r="V221" i="1"/>
  <c r="T221" i="1"/>
  <c r="R221" i="1"/>
  <c r="P221" i="1"/>
  <c r="N221" i="1"/>
  <c r="L221" i="1"/>
  <c r="J221" i="1"/>
  <c r="F221" i="1"/>
  <c r="D221" i="1"/>
  <c r="J222" i="1" l="1"/>
  <c r="L222" i="1"/>
  <c r="N222" i="1"/>
  <c r="P222" i="1"/>
  <c r="R222" i="1"/>
  <c r="T222" i="1"/>
  <c r="V222" i="1"/>
  <c r="X222" i="1"/>
  <c r="F222" i="1"/>
  <c r="D222" i="1"/>
  <c r="E165" i="2"/>
  <c r="X220" i="1" l="1"/>
  <c r="V220" i="1"/>
  <c r="T220" i="1"/>
  <c r="R220" i="1"/>
  <c r="P220" i="1"/>
  <c r="N220" i="1"/>
  <c r="L220" i="1"/>
  <c r="J220" i="1"/>
  <c r="H220" i="1"/>
  <c r="Z220" i="1"/>
  <c r="F220" i="1"/>
  <c r="D220" i="1"/>
  <c r="E163" i="2"/>
  <c r="H219" i="1" l="1"/>
  <c r="J219" i="1"/>
  <c r="L219" i="1"/>
  <c r="N219" i="1"/>
  <c r="P219" i="1"/>
  <c r="R219" i="1"/>
  <c r="T219" i="1"/>
  <c r="V219" i="1"/>
  <c r="X219" i="1"/>
  <c r="Z219" i="1"/>
  <c r="F219" i="1"/>
  <c r="D219" i="1"/>
  <c r="E162" i="2"/>
  <c r="E161" i="2"/>
  <c r="C205" i="1"/>
  <c r="B205" i="1"/>
  <c r="E205" i="1"/>
  <c r="G205" i="1"/>
  <c r="I205" i="1"/>
  <c r="K205" i="1"/>
  <c r="M205" i="1"/>
  <c r="O205" i="1"/>
  <c r="Q205" i="1"/>
  <c r="S205" i="1"/>
  <c r="U205" i="1"/>
  <c r="T205" i="1" l="1"/>
  <c r="D205" i="1"/>
  <c r="F205" i="1"/>
  <c r="L205" i="1"/>
  <c r="H205" i="1"/>
  <c r="P205" i="1"/>
  <c r="V205" i="1"/>
  <c r="R205" i="1"/>
  <c r="N205" i="1"/>
  <c r="J205" i="1"/>
  <c r="L217" i="1"/>
  <c r="N217" i="1"/>
  <c r="P217" i="1"/>
  <c r="T217" i="1"/>
  <c r="R217" i="1"/>
  <c r="R216" i="1"/>
  <c r="T216" i="1"/>
  <c r="X217" i="1"/>
  <c r="Z217" i="1"/>
  <c r="V217" i="1"/>
  <c r="J217" i="1"/>
  <c r="H217" i="1"/>
  <c r="F217" i="1"/>
  <c r="D217" i="1"/>
  <c r="E160" i="2"/>
  <c r="Y216" i="1"/>
  <c r="W216" i="1"/>
  <c r="V216" i="1"/>
  <c r="P216" i="1"/>
  <c r="N216" i="1"/>
  <c r="L216" i="1"/>
  <c r="J216" i="1"/>
  <c r="H216" i="1"/>
  <c r="F216" i="1"/>
  <c r="D216" i="1"/>
  <c r="Z216" i="1" l="1"/>
  <c r="Y205" i="1"/>
  <c r="Z205" i="1" s="1"/>
  <c r="X216" i="1"/>
  <c r="W205" i="1"/>
  <c r="X205" i="1" s="1"/>
  <c r="D214" i="1"/>
  <c r="D215" i="1"/>
  <c r="E159" i="2"/>
  <c r="Z215" i="1"/>
  <c r="X215" i="1"/>
  <c r="V215" i="1"/>
  <c r="T215" i="1"/>
  <c r="R215" i="1"/>
  <c r="P215" i="1"/>
  <c r="N215" i="1"/>
  <c r="L215" i="1"/>
  <c r="J215" i="1"/>
  <c r="H215" i="1"/>
  <c r="F215" i="1"/>
  <c r="J214" i="1" l="1"/>
  <c r="E158" i="2"/>
  <c r="Z214" i="1"/>
  <c r="X214" i="1"/>
  <c r="V214" i="1"/>
  <c r="T214" i="1"/>
  <c r="R214" i="1"/>
  <c r="P214" i="1"/>
  <c r="N214" i="1"/>
  <c r="H214" i="1"/>
  <c r="F214" i="1"/>
  <c r="H213" i="1" l="1"/>
  <c r="L213" i="1"/>
  <c r="E157" i="2"/>
  <c r="E156" i="2"/>
  <c r="D213" i="1"/>
  <c r="Z213" i="1"/>
  <c r="X213" i="1"/>
  <c r="V213" i="1"/>
  <c r="T213" i="1"/>
  <c r="R213" i="1"/>
  <c r="P213" i="1"/>
  <c r="N213" i="1"/>
  <c r="J213" i="1"/>
  <c r="F213" i="1"/>
  <c r="E155" i="2"/>
  <c r="Z211" i="1"/>
  <c r="X211" i="1"/>
  <c r="V211" i="1"/>
  <c r="T211" i="1"/>
  <c r="R211" i="1"/>
  <c r="P211" i="1"/>
  <c r="N211" i="1"/>
  <c r="L211" i="1"/>
  <c r="J211" i="1"/>
  <c r="H211" i="1"/>
  <c r="F211" i="1"/>
  <c r="D211" i="1"/>
  <c r="H212" i="1" l="1"/>
  <c r="L212" i="1"/>
  <c r="T212" i="1"/>
  <c r="V208" i="1"/>
  <c r="V212" i="1"/>
  <c r="Z212" i="1"/>
  <c r="E154" i="2"/>
  <c r="X212" i="1"/>
  <c r="N212" i="1"/>
  <c r="P212" i="1"/>
  <c r="R212" i="1"/>
  <c r="J212" i="1"/>
  <c r="F212" i="1"/>
  <c r="D212" i="1"/>
  <c r="E153" i="2" l="1"/>
  <c r="Z210" i="1"/>
  <c r="X210" i="1"/>
  <c r="V210" i="1"/>
  <c r="T210" i="1"/>
  <c r="R210" i="1"/>
  <c r="P210" i="1"/>
  <c r="N210" i="1"/>
  <c r="L210" i="1"/>
  <c r="J210" i="1"/>
  <c r="H210" i="1"/>
  <c r="F210" i="1"/>
  <c r="D210" i="1"/>
  <c r="H209" i="1" l="1"/>
  <c r="J209" i="1"/>
  <c r="L209" i="1"/>
  <c r="N209" i="1"/>
  <c r="P209" i="1"/>
  <c r="R209" i="1"/>
  <c r="T209" i="1"/>
  <c r="V209" i="1"/>
  <c r="X209" i="1"/>
  <c r="Z209" i="1"/>
  <c r="F209" i="1"/>
  <c r="D209" i="1"/>
  <c r="E152" i="2" l="1"/>
  <c r="H208" i="1" l="1"/>
  <c r="T208" i="1"/>
  <c r="J208" i="1"/>
  <c r="L208" i="1"/>
  <c r="N208" i="1"/>
  <c r="P208" i="1"/>
  <c r="R208" i="1"/>
  <c r="Z208" i="1"/>
  <c r="X208" i="1"/>
  <c r="F208" i="1"/>
  <c r="D208" i="1"/>
  <c r="E151" i="2" l="1"/>
  <c r="Z207" i="1"/>
  <c r="X207" i="1"/>
  <c r="V207" i="1"/>
  <c r="T207" i="1"/>
  <c r="R207" i="1"/>
  <c r="P207" i="1"/>
  <c r="N206" i="1"/>
  <c r="N207" i="1"/>
  <c r="L207" i="1"/>
  <c r="J207" i="1"/>
  <c r="H207" i="1"/>
  <c r="F207" i="1"/>
  <c r="D207" i="1"/>
  <c r="H206" i="1" l="1"/>
  <c r="F206" i="1"/>
  <c r="J206" i="1"/>
  <c r="E150" i="2"/>
  <c r="I192" i="1"/>
  <c r="Z206" i="1"/>
  <c r="X206" i="1"/>
  <c r="V206" i="1"/>
  <c r="T206" i="1"/>
  <c r="R206" i="1"/>
  <c r="P206" i="1"/>
  <c r="L206" i="1"/>
  <c r="D206" i="1"/>
  <c r="B192" i="1"/>
  <c r="E148" i="2" l="1"/>
  <c r="Z203" i="1"/>
  <c r="X203" i="1"/>
  <c r="V203" i="1"/>
  <c r="T203" i="1"/>
  <c r="R203" i="1"/>
  <c r="P203" i="1"/>
  <c r="N203" i="1"/>
  <c r="L203" i="1"/>
  <c r="J203" i="1"/>
  <c r="H203" i="1"/>
  <c r="F203" i="1"/>
  <c r="D203" i="1"/>
  <c r="E149" i="2" l="1"/>
  <c r="E147" i="2"/>
  <c r="N204" i="1"/>
  <c r="P204" i="1"/>
  <c r="R204" i="1"/>
  <c r="T204" i="1"/>
  <c r="L204" i="1"/>
  <c r="J204" i="1"/>
  <c r="H204" i="1"/>
  <c r="V204" i="1"/>
  <c r="X204" i="1"/>
  <c r="Z204" i="1"/>
  <c r="F204" i="1"/>
  <c r="D204" i="1"/>
  <c r="Z202" i="1"/>
  <c r="X202" i="1"/>
  <c r="V202" i="1"/>
  <c r="T202" i="1"/>
  <c r="R202" i="1"/>
  <c r="P202" i="1"/>
  <c r="N202" i="1"/>
  <c r="L202" i="1"/>
  <c r="J202" i="1"/>
  <c r="H202" i="1"/>
  <c r="F202" i="1"/>
  <c r="D202" i="1"/>
  <c r="E146" i="2" l="1"/>
  <c r="Z201" i="1"/>
  <c r="X201" i="1"/>
  <c r="V201" i="1"/>
  <c r="T201" i="1"/>
  <c r="R201" i="1"/>
  <c r="P201" i="1"/>
  <c r="N201" i="1"/>
  <c r="L201" i="1"/>
  <c r="J201" i="1"/>
  <c r="H201" i="1"/>
  <c r="F201" i="1"/>
  <c r="D201" i="1"/>
  <c r="E145" i="2" l="1"/>
  <c r="Z200" i="1"/>
  <c r="X200" i="1"/>
  <c r="V200" i="1"/>
  <c r="T200" i="1"/>
  <c r="R200" i="1"/>
  <c r="P200" i="1"/>
  <c r="N200" i="1"/>
  <c r="L200" i="1"/>
  <c r="J200" i="1"/>
  <c r="H200" i="1"/>
  <c r="F200" i="1"/>
  <c r="D200" i="1"/>
  <c r="E144" i="2" l="1"/>
  <c r="Z199" i="1"/>
  <c r="X199" i="1"/>
  <c r="V199" i="1"/>
  <c r="T199" i="1"/>
  <c r="R199" i="1"/>
  <c r="P199" i="1"/>
  <c r="N199" i="1"/>
  <c r="L199" i="1"/>
  <c r="J199" i="1"/>
  <c r="H199" i="1"/>
  <c r="F199" i="1"/>
  <c r="D199" i="1"/>
  <c r="E143" i="2" l="1"/>
  <c r="Z198" i="1"/>
  <c r="X198" i="1"/>
  <c r="V198" i="1"/>
  <c r="T198" i="1"/>
  <c r="R198" i="1"/>
  <c r="P198" i="1"/>
  <c r="N198" i="1"/>
  <c r="L198" i="1"/>
  <c r="J198" i="1"/>
  <c r="H198" i="1"/>
  <c r="F198" i="1"/>
  <c r="D198" i="1"/>
  <c r="E142" i="2"/>
  <c r="Z197" i="1"/>
  <c r="X197" i="1"/>
  <c r="V197" i="1"/>
  <c r="T197" i="1"/>
  <c r="R197" i="1"/>
  <c r="P197" i="1"/>
  <c r="N197" i="1"/>
  <c r="L197" i="1"/>
  <c r="J197" i="1"/>
  <c r="H197" i="1"/>
  <c r="F197" i="1"/>
  <c r="D197" i="1"/>
  <c r="E141" i="2" l="1"/>
  <c r="Z196" i="1"/>
  <c r="X196" i="1"/>
  <c r="V196" i="1"/>
  <c r="T196" i="1"/>
  <c r="R196" i="1"/>
  <c r="P196" i="1"/>
  <c r="N196" i="1"/>
  <c r="L196" i="1"/>
  <c r="J196" i="1"/>
  <c r="H196" i="1"/>
  <c r="F196" i="1"/>
  <c r="D196" i="1"/>
  <c r="E140" i="2" l="1"/>
  <c r="Z195" i="1"/>
  <c r="X195" i="1"/>
  <c r="V195" i="1"/>
  <c r="T195" i="1"/>
  <c r="R195" i="1"/>
  <c r="P195" i="1"/>
  <c r="N195" i="1"/>
  <c r="L195" i="1"/>
  <c r="J195" i="1"/>
  <c r="H195" i="1"/>
  <c r="F195" i="1"/>
  <c r="D195" i="1"/>
  <c r="Y192" i="1" l="1"/>
  <c r="W192" i="1"/>
  <c r="U192" i="1"/>
  <c r="S192" i="1"/>
  <c r="Q192" i="1"/>
  <c r="O192" i="1"/>
  <c r="M192" i="1"/>
  <c r="K192" i="1"/>
  <c r="G192" i="1"/>
  <c r="E192" i="1"/>
  <c r="C192" i="1"/>
  <c r="H192" i="1" l="1"/>
  <c r="V192" i="1" l="1"/>
  <c r="T192" i="1"/>
  <c r="R192" i="1"/>
  <c r="P192" i="1"/>
  <c r="L192" i="1"/>
  <c r="M179" i="1"/>
  <c r="K179" i="1"/>
  <c r="I179" i="1"/>
  <c r="G179" i="1"/>
  <c r="E179" i="1"/>
  <c r="E139" i="2" l="1"/>
  <c r="N192" i="1"/>
  <c r="D192" i="1"/>
  <c r="H194" i="1"/>
  <c r="J194" i="1"/>
  <c r="Z194" i="1"/>
  <c r="T194" i="1"/>
  <c r="R194" i="1"/>
  <c r="P194" i="1"/>
  <c r="N194" i="1"/>
  <c r="V194" i="1"/>
  <c r="L194" i="1"/>
  <c r="X194" i="1"/>
  <c r="F194" i="1"/>
  <c r="D194" i="1"/>
  <c r="J193" i="1" l="1"/>
  <c r="J192" i="1"/>
  <c r="D193" i="1"/>
  <c r="D188" i="1"/>
  <c r="E138" i="2" l="1"/>
  <c r="Z192" i="1"/>
  <c r="X192" i="1"/>
  <c r="T193" i="1"/>
  <c r="R193" i="1"/>
  <c r="P193" i="1"/>
  <c r="N193" i="1"/>
  <c r="L193" i="1"/>
  <c r="V193" i="1"/>
  <c r="Z193" i="1"/>
  <c r="X193" i="1"/>
  <c r="H193" i="1"/>
  <c r="F192" i="1"/>
  <c r="F193" i="1"/>
  <c r="E137" i="2" l="1"/>
  <c r="Y179" i="1"/>
  <c r="W179" i="1"/>
  <c r="U179" i="1"/>
  <c r="S179" i="1"/>
  <c r="Q179" i="1"/>
  <c r="O179" i="1"/>
  <c r="C179" i="1"/>
  <c r="B179" i="1"/>
  <c r="H179" i="1" l="1"/>
  <c r="F179" i="1"/>
  <c r="J179" i="1"/>
  <c r="E136" i="2"/>
  <c r="L191" i="1"/>
  <c r="H191" i="1"/>
  <c r="F187" i="1"/>
  <c r="F188" i="1"/>
  <c r="F189" i="1"/>
  <c r="F190" i="1"/>
  <c r="F191" i="1"/>
  <c r="D191" i="1"/>
  <c r="J191" i="1"/>
  <c r="N186" i="1"/>
  <c r="N187" i="1"/>
  <c r="N188" i="1"/>
  <c r="N189" i="1"/>
  <c r="N190" i="1"/>
  <c r="N191" i="1"/>
  <c r="P185" i="1"/>
  <c r="P186" i="1"/>
  <c r="P187" i="1"/>
  <c r="P188" i="1"/>
  <c r="P189" i="1"/>
  <c r="P190" i="1"/>
  <c r="P191" i="1"/>
  <c r="T184" i="1"/>
  <c r="T185" i="1"/>
  <c r="T186" i="1"/>
  <c r="T187" i="1"/>
  <c r="T188" i="1"/>
  <c r="T189" i="1"/>
  <c r="T190" i="1"/>
  <c r="T191" i="1"/>
  <c r="R185" i="1"/>
  <c r="R186" i="1"/>
  <c r="R187" i="1"/>
  <c r="R188" i="1"/>
  <c r="R189" i="1"/>
  <c r="R190" i="1"/>
  <c r="R191" i="1"/>
  <c r="X191" i="1"/>
  <c r="V191" i="1"/>
  <c r="Z191" i="1"/>
  <c r="Z190" i="1"/>
  <c r="X190" i="1"/>
  <c r="V190" i="1"/>
  <c r="L190" i="1"/>
  <c r="J190" i="1"/>
  <c r="H190" i="1"/>
  <c r="D190" i="1"/>
  <c r="L179" i="1" l="1"/>
  <c r="D179" i="1"/>
  <c r="H189" i="1" l="1"/>
  <c r="J189" i="1"/>
  <c r="L189" i="1"/>
  <c r="X189" i="1"/>
  <c r="V189" i="1"/>
  <c r="Z189" i="1"/>
  <c r="D189" i="1"/>
  <c r="E135" i="2"/>
  <c r="E134" i="2" l="1"/>
  <c r="Z179" i="1" l="1"/>
  <c r="H188" i="1"/>
  <c r="J188" i="1"/>
  <c r="L188" i="1"/>
  <c r="Z188" i="1"/>
  <c r="X188" i="1"/>
  <c r="V188" i="1"/>
  <c r="E133" i="2" l="1"/>
  <c r="H187" i="1" l="1"/>
  <c r="L187" i="1"/>
  <c r="J187" i="1"/>
  <c r="Z187" i="1"/>
  <c r="X187" i="1"/>
  <c r="V187" i="1"/>
  <c r="D187" i="1"/>
  <c r="E132" i="2" l="1"/>
  <c r="H186" i="1" l="1"/>
  <c r="J186" i="1"/>
  <c r="L186" i="1"/>
  <c r="V186" i="1"/>
  <c r="X186" i="1"/>
  <c r="Z186" i="1"/>
  <c r="F186" i="1"/>
  <c r="D186" i="1"/>
  <c r="V185" i="1" l="1"/>
  <c r="F185" i="1" l="1"/>
  <c r="D185" i="1"/>
  <c r="N185" i="1"/>
  <c r="L185" i="1"/>
  <c r="J185" i="1"/>
  <c r="J184" i="1"/>
  <c r="H185" i="1"/>
  <c r="X185" i="1"/>
  <c r="Z185" i="1"/>
  <c r="E131" i="2"/>
  <c r="E130" i="2" l="1"/>
  <c r="V184" i="1"/>
  <c r="H184" i="1"/>
  <c r="Z184" i="1" l="1"/>
  <c r="R184" i="1" l="1"/>
  <c r="P184" i="1"/>
  <c r="N184" i="1"/>
  <c r="L184" i="1"/>
  <c r="X184" i="1"/>
  <c r="F184" i="1"/>
  <c r="D184" i="1"/>
  <c r="D183" i="1"/>
  <c r="E129" i="2" l="1"/>
  <c r="P179" i="1"/>
  <c r="T183" i="1"/>
  <c r="R183" i="1"/>
  <c r="P183" i="1"/>
  <c r="N183" i="1"/>
  <c r="L183" i="1"/>
  <c r="J183" i="1"/>
  <c r="H183" i="1"/>
  <c r="F183" i="1"/>
  <c r="V183" i="1"/>
  <c r="X183" i="1"/>
  <c r="Z183" i="1"/>
  <c r="V179" i="1" l="1"/>
  <c r="T179" i="1"/>
  <c r="N179" i="1"/>
  <c r="R179" i="1"/>
  <c r="X179" i="1"/>
  <c r="Z182" i="1"/>
  <c r="L182" i="1"/>
  <c r="J182" i="1"/>
  <c r="H182" i="1"/>
  <c r="F182" i="1" l="1"/>
  <c r="X182" i="1"/>
  <c r="V182" i="1"/>
  <c r="T182" i="1"/>
  <c r="R182" i="1"/>
  <c r="P182" i="1"/>
  <c r="N182" i="1"/>
  <c r="D182" i="1"/>
  <c r="E128" i="2"/>
  <c r="Y166" i="1" l="1"/>
  <c r="W166" i="1"/>
  <c r="U166" i="1"/>
  <c r="G166" i="1"/>
  <c r="E166" i="1"/>
  <c r="B166" i="1"/>
  <c r="Z181" i="1" l="1"/>
  <c r="N181" i="1"/>
  <c r="L181" i="1"/>
  <c r="J181" i="1"/>
  <c r="P181" i="1"/>
  <c r="R181" i="1"/>
  <c r="T181" i="1"/>
  <c r="V181" i="1"/>
  <c r="X181" i="1"/>
  <c r="H181" i="1"/>
  <c r="F181" i="1"/>
  <c r="D181" i="1"/>
  <c r="E126" i="2" l="1"/>
  <c r="E125" i="2" l="1"/>
  <c r="Z180" i="1"/>
  <c r="X180" i="1"/>
  <c r="V180" i="1"/>
  <c r="T180" i="1"/>
  <c r="R180" i="1"/>
  <c r="P180" i="1"/>
  <c r="N180" i="1"/>
  <c r="L180" i="1"/>
  <c r="J180" i="1"/>
  <c r="H180" i="1"/>
  <c r="H167" i="1"/>
  <c r="F180" i="1"/>
  <c r="D180" i="1"/>
  <c r="C166" i="1"/>
  <c r="D166" i="1" s="1"/>
  <c r="F166" i="1" l="1"/>
  <c r="I166" i="1"/>
  <c r="H178" i="1"/>
  <c r="J178" i="1"/>
  <c r="K166" i="1"/>
  <c r="L178" i="1"/>
  <c r="M166" i="1"/>
  <c r="N178" i="1"/>
  <c r="O166" i="1"/>
  <c r="P178" i="1"/>
  <c r="R178" i="1"/>
  <c r="Q166" i="1"/>
  <c r="T178" i="1"/>
  <c r="S166" i="1"/>
  <c r="T166" i="1" s="1"/>
  <c r="V178" i="1"/>
  <c r="X178" i="1"/>
  <c r="Z178" i="1"/>
  <c r="F178" i="1"/>
  <c r="D178" i="1"/>
  <c r="E124" i="2" l="1"/>
  <c r="E123" i="2" l="1"/>
  <c r="Z177" i="1"/>
  <c r="X177" i="1"/>
  <c r="V177" i="1"/>
  <c r="T177" i="1"/>
  <c r="R177" i="1"/>
  <c r="P177" i="1"/>
  <c r="N177" i="1"/>
  <c r="L177" i="1"/>
  <c r="J177" i="1"/>
  <c r="H177" i="1"/>
  <c r="H166" i="1"/>
  <c r="F177" i="1"/>
  <c r="D177" i="1"/>
  <c r="H176" i="1" l="1"/>
  <c r="E122" i="2" l="1"/>
  <c r="Z176" i="1"/>
  <c r="X176" i="1"/>
  <c r="V176" i="1"/>
  <c r="T176" i="1"/>
  <c r="R176" i="1"/>
  <c r="P176" i="1"/>
  <c r="N176" i="1"/>
  <c r="L176" i="1"/>
  <c r="J176" i="1"/>
  <c r="F176" i="1"/>
  <c r="F175" i="1"/>
  <c r="D176" i="1"/>
  <c r="E121" i="2" l="1"/>
  <c r="Z175" i="1"/>
  <c r="X175" i="1"/>
  <c r="V175" i="1"/>
  <c r="T175" i="1"/>
  <c r="R175" i="1"/>
  <c r="R171" i="1"/>
  <c r="R172" i="1"/>
  <c r="R173" i="1"/>
  <c r="R174" i="1"/>
  <c r="R170" i="1"/>
  <c r="P175" i="1"/>
  <c r="P171" i="1"/>
  <c r="P172" i="1"/>
  <c r="P173" i="1"/>
  <c r="P174" i="1"/>
  <c r="P170" i="1"/>
  <c r="N175" i="1"/>
  <c r="N168" i="1"/>
  <c r="N169" i="1"/>
  <c r="N170" i="1"/>
  <c r="N171" i="1"/>
  <c r="N172" i="1"/>
  <c r="N173" i="1"/>
  <c r="N174" i="1"/>
  <c r="N167" i="1"/>
  <c r="N166" i="1"/>
  <c r="L175" i="1"/>
  <c r="J175" i="1"/>
  <c r="H175" i="1"/>
  <c r="Z174" i="1"/>
  <c r="F174" i="1"/>
  <c r="D175" i="1"/>
  <c r="X174" i="1" l="1"/>
  <c r="H174" i="1" l="1"/>
  <c r="T174" i="1" l="1"/>
  <c r="V174" i="1"/>
  <c r="L174" i="1"/>
  <c r="J174" i="1"/>
  <c r="D174" i="1"/>
  <c r="Z173" i="1" l="1"/>
  <c r="V173" i="1"/>
  <c r="H173" i="1"/>
  <c r="E120" i="2" l="1"/>
  <c r="L173" i="1"/>
  <c r="J166" i="1"/>
  <c r="X173" i="1" l="1"/>
  <c r="J173" i="1" l="1"/>
  <c r="T173" i="1"/>
  <c r="V172" i="1"/>
  <c r="Z172" i="1"/>
  <c r="F173" i="1"/>
  <c r="F172" i="1"/>
  <c r="D173" i="1"/>
  <c r="H172" i="1"/>
  <c r="E119" i="2" l="1"/>
  <c r="X172" i="1"/>
  <c r="T172" i="1"/>
  <c r="L172" i="1"/>
  <c r="J172" i="1"/>
  <c r="H171" i="1"/>
  <c r="D172" i="1" l="1"/>
  <c r="F171" i="1"/>
  <c r="Z171" i="1" l="1"/>
  <c r="X171" i="1"/>
  <c r="V171" i="1"/>
  <c r="E118" i="2" l="1"/>
  <c r="L171" i="1"/>
  <c r="J171" i="1"/>
  <c r="D171" i="1"/>
  <c r="E117" i="2" l="1"/>
  <c r="T171" i="1"/>
  <c r="X170" i="1"/>
  <c r="V170" i="1"/>
  <c r="H170" i="1"/>
  <c r="Z166" i="1" l="1"/>
  <c r="F170" i="1"/>
  <c r="D170" i="1" l="1"/>
  <c r="T170" i="1"/>
  <c r="L170" i="1"/>
  <c r="J170" i="1"/>
  <c r="Z170" i="1"/>
  <c r="Z169" i="1" l="1"/>
  <c r="X169" i="1"/>
  <c r="V169" i="1"/>
  <c r="T169" i="1"/>
  <c r="R169" i="1"/>
  <c r="P169" i="1"/>
  <c r="L169" i="1"/>
  <c r="J169" i="1"/>
  <c r="H169" i="1"/>
  <c r="F169" i="1"/>
  <c r="D169" i="1"/>
  <c r="E116" i="2" l="1"/>
  <c r="X166" i="1" l="1"/>
  <c r="Z168" i="1"/>
  <c r="H168" i="1"/>
  <c r="E115" i="2"/>
  <c r="X168" i="1" l="1"/>
  <c r="V168" i="1"/>
  <c r="T168" i="1"/>
  <c r="R168" i="1"/>
  <c r="P168" i="1"/>
  <c r="L168" i="1"/>
  <c r="J168" i="1"/>
  <c r="V167" i="1" l="1"/>
  <c r="L167" i="1"/>
  <c r="Z167" i="1"/>
  <c r="F168" i="1"/>
  <c r="F167" i="1"/>
  <c r="D168" i="1"/>
  <c r="D167" i="1"/>
  <c r="L166" i="1"/>
  <c r="E114" i="2"/>
  <c r="V166" i="1" l="1"/>
  <c r="R166" i="1"/>
  <c r="P166" i="1"/>
  <c r="E113" i="2" l="1"/>
  <c r="X167" i="1"/>
  <c r="T167" i="1"/>
  <c r="R167" i="1"/>
  <c r="P167" i="1"/>
  <c r="J167" i="1"/>
  <c r="D165" i="1"/>
  <c r="B153" i="1"/>
  <c r="Y153" i="1" l="1"/>
  <c r="W153" i="1"/>
  <c r="U153" i="1"/>
  <c r="S153" i="1"/>
  <c r="Q153" i="1"/>
  <c r="O153" i="1"/>
  <c r="M153" i="1"/>
  <c r="K153" i="1"/>
  <c r="I153" i="1"/>
  <c r="E153" i="1"/>
  <c r="C153" i="1"/>
  <c r="D153" i="1" s="1"/>
  <c r="H165" i="1"/>
  <c r="F165" i="1"/>
  <c r="J165" i="1"/>
  <c r="T165" i="1"/>
  <c r="R165" i="1"/>
  <c r="P165" i="1"/>
  <c r="N165" i="1"/>
  <c r="L165" i="1"/>
  <c r="V165" i="1"/>
  <c r="X165" i="1"/>
  <c r="Z165" i="1"/>
  <c r="E112" i="2" l="1"/>
  <c r="P153" i="1" l="1"/>
  <c r="J153" i="1"/>
  <c r="X164" i="1"/>
  <c r="V164" i="1"/>
  <c r="T164" i="1"/>
  <c r="R164" i="1"/>
  <c r="P164" i="1"/>
  <c r="N164" i="1"/>
  <c r="L164" i="1"/>
  <c r="F164" i="1"/>
  <c r="H164" i="1"/>
  <c r="J164" i="1"/>
  <c r="Z164" i="1"/>
  <c r="D164" i="1" l="1"/>
  <c r="N153" i="1" l="1"/>
  <c r="E111" i="2" l="1"/>
  <c r="Z153" i="1"/>
  <c r="X153" i="1"/>
  <c r="V153" i="1"/>
  <c r="T153" i="1"/>
  <c r="R153" i="1"/>
  <c r="L153" i="1"/>
  <c r="F153" i="1"/>
  <c r="V163" i="1" l="1"/>
  <c r="T163" i="1"/>
  <c r="R163" i="1"/>
  <c r="P163" i="1"/>
  <c r="N163" i="1"/>
  <c r="L163" i="1"/>
  <c r="J163" i="1"/>
  <c r="H163" i="1"/>
  <c r="Z163" i="1"/>
  <c r="X163" i="1"/>
  <c r="F162" i="1"/>
  <c r="F163" i="1"/>
  <c r="E110" i="2"/>
  <c r="D163" i="1"/>
  <c r="D162" i="1"/>
  <c r="H162" i="1" l="1"/>
  <c r="J162" i="1"/>
  <c r="L162" i="1"/>
  <c r="N162" i="1"/>
  <c r="P162" i="1"/>
  <c r="R162" i="1"/>
  <c r="T162" i="1"/>
  <c r="V162" i="1"/>
  <c r="X162" i="1"/>
  <c r="Z162" i="1"/>
  <c r="E109" i="2" l="1"/>
  <c r="G158" i="1" l="1"/>
  <c r="G153" i="1" s="1"/>
  <c r="H153" i="1" s="1"/>
  <c r="Z161" i="1"/>
  <c r="X161" i="1"/>
  <c r="V161" i="1"/>
  <c r="T161" i="1"/>
  <c r="R161" i="1"/>
  <c r="P161" i="1"/>
  <c r="N161" i="1"/>
  <c r="L161" i="1"/>
  <c r="J161" i="1"/>
  <c r="H161" i="1"/>
  <c r="F161" i="1"/>
  <c r="D161" i="1"/>
  <c r="E108" i="2" l="1"/>
  <c r="T160" i="1"/>
  <c r="R160" i="1"/>
  <c r="P160" i="1"/>
  <c r="N160" i="1"/>
  <c r="J160" i="1"/>
  <c r="X160" i="1"/>
  <c r="L160" i="1"/>
  <c r="V160" i="1"/>
  <c r="Z160" i="1"/>
  <c r="H160" i="1"/>
  <c r="F160" i="1" l="1"/>
  <c r="D160" i="1"/>
  <c r="E107" i="2" l="1"/>
  <c r="H159" i="1"/>
  <c r="F159" i="1"/>
  <c r="Z159" i="1" l="1"/>
  <c r="X159" i="1"/>
  <c r="V159" i="1"/>
  <c r="T159" i="1"/>
  <c r="R159" i="1"/>
  <c r="P159" i="1"/>
  <c r="N159" i="1"/>
  <c r="L159" i="1"/>
  <c r="J159" i="1"/>
  <c r="J158" i="1"/>
  <c r="H158" i="1"/>
  <c r="F158" i="1"/>
  <c r="D159" i="1"/>
  <c r="D158" i="1"/>
  <c r="E106" i="2" l="1"/>
  <c r="X158" i="1" l="1"/>
  <c r="T158" i="1"/>
  <c r="R158" i="1"/>
  <c r="P158" i="1"/>
  <c r="N158" i="1"/>
  <c r="Z158" i="1"/>
  <c r="L158" i="1"/>
  <c r="V158" i="1"/>
  <c r="E105" i="2" l="1"/>
  <c r="E104" i="2" l="1"/>
  <c r="V157" i="1" l="1"/>
  <c r="T157" i="1"/>
  <c r="R157" i="1"/>
  <c r="P157" i="1"/>
  <c r="N157" i="1"/>
  <c r="J157" i="1"/>
  <c r="L157" i="1"/>
  <c r="Z157" i="1"/>
  <c r="X157" i="1"/>
  <c r="H157" i="1"/>
  <c r="F157" i="1"/>
  <c r="D156" i="1"/>
  <c r="D157" i="1"/>
  <c r="F156" i="1"/>
  <c r="H156" i="1" l="1"/>
  <c r="J156" i="1"/>
  <c r="L156" i="1"/>
  <c r="N156" i="1"/>
  <c r="P156" i="1"/>
  <c r="R156" i="1"/>
  <c r="T156" i="1"/>
  <c r="V156" i="1"/>
  <c r="X156" i="1"/>
  <c r="Z156" i="1"/>
  <c r="V155" i="1" l="1"/>
  <c r="E103" i="2"/>
  <c r="L155" i="1"/>
  <c r="J155" i="1"/>
  <c r="H155" i="1"/>
  <c r="F155" i="1"/>
  <c r="D155" i="1"/>
  <c r="N155" i="1"/>
  <c r="P155" i="1"/>
  <c r="R155" i="1"/>
  <c r="T155" i="1"/>
  <c r="X155" i="1"/>
  <c r="Z155" i="1"/>
  <c r="Z151" i="1"/>
  <c r="Z150" i="1"/>
  <c r="Z152" i="1"/>
  <c r="E102" i="2"/>
  <c r="P141" i="1"/>
  <c r="J142" i="1"/>
  <c r="F152" i="1"/>
  <c r="E140" i="1"/>
  <c r="B140" i="1"/>
  <c r="Y140" i="1"/>
  <c r="W140" i="1"/>
  <c r="U140" i="1"/>
  <c r="S140" i="1"/>
  <c r="Q140" i="1"/>
  <c r="O140" i="1"/>
  <c r="M140" i="1"/>
  <c r="K140" i="1"/>
  <c r="I140" i="1"/>
  <c r="C140" i="1"/>
  <c r="H152" i="1"/>
  <c r="V152" i="1"/>
  <c r="J152" i="1"/>
  <c r="T152" i="1"/>
  <c r="R152" i="1"/>
  <c r="P152" i="1"/>
  <c r="N152" i="1"/>
  <c r="L152" i="1"/>
  <c r="X152" i="1"/>
  <c r="D152" i="1"/>
  <c r="E101" i="2"/>
  <c r="J151" i="1"/>
  <c r="H151" i="1"/>
  <c r="N151" i="1"/>
  <c r="P151" i="1"/>
  <c r="R151" i="1"/>
  <c r="T151" i="1"/>
  <c r="V151" i="1"/>
  <c r="X151" i="1"/>
  <c r="L151" i="1"/>
  <c r="F151" i="1"/>
  <c r="D151" i="1"/>
  <c r="E100" i="2"/>
  <c r="E99" i="2"/>
  <c r="X150" i="1"/>
  <c r="V150" i="1"/>
  <c r="T150" i="1"/>
  <c r="R150" i="1"/>
  <c r="P150" i="1"/>
  <c r="N150" i="1"/>
  <c r="L150" i="1"/>
  <c r="J150" i="1"/>
  <c r="H150" i="1"/>
  <c r="F150" i="1"/>
  <c r="D150" i="1"/>
  <c r="E98" i="2"/>
  <c r="H149" i="1"/>
  <c r="F149" i="1"/>
  <c r="X149" i="1"/>
  <c r="V149" i="1"/>
  <c r="T149" i="1"/>
  <c r="R149" i="1"/>
  <c r="P149" i="1"/>
  <c r="N149" i="1"/>
  <c r="J149" i="1"/>
  <c r="L149" i="1"/>
  <c r="Z149" i="1"/>
  <c r="D149" i="1"/>
  <c r="D148" i="1"/>
  <c r="H148" i="1"/>
  <c r="F148" i="1"/>
  <c r="X148" i="1"/>
  <c r="V148" i="1"/>
  <c r="T148" i="1"/>
  <c r="R148" i="1"/>
  <c r="P148" i="1"/>
  <c r="N148" i="1"/>
  <c r="J148" i="1"/>
  <c r="L148" i="1"/>
  <c r="E97" i="2"/>
  <c r="Z148" i="1"/>
  <c r="G147" i="1"/>
  <c r="H147" i="1" s="1"/>
  <c r="T141" i="1"/>
  <c r="T142" i="1"/>
  <c r="T143" i="1"/>
  <c r="T144" i="1"/>
  <c r="T145" i="1"/>
  <c r="T146" i="1"/>
  <c r="T147" i="1"/>
  <c r="R147" i="1"/>
  <c r="P147" i="1"/>
  <c r="N147" i="1"/>
  <c r="J147" i="1"/>
  <c r="L147" i="1"/>
  <c r="V147" i="1"/>
  <c r="J146" i="1"/>
  <c r="G146" i="1"/>
  <c r="H146" i="1" s="1"/>
  <c r="Z147" i="1"/>
  <c r="X147" i="1"/>
  <c r="E96" i="2"/>
  <c r="E95" i="2"/>
  <c r="F147" i="1"/>
  <c r="D147" i="1"/>
  <c r="D146" i="1"/>
  <c r="F146" i="1"/>
  <c r="G141" i="1"/>
  <c r="H141" i="1" s="1"/>
  <c r="G142" i="1"/>
  <c r="H142" i="1" s="1"/>
  <c r="G143" i="1"/>
  <c r="H143" i="1" s="1"/>
  <c r="G144" i="1"/>
  <c r="H144" i="1" s="1"/>
  <c r="G145" i="1"/>
  <c r="H145" i="1" s="1"/>
  <c r="G138" i="1"/>
  <c r="H138" i="1" s="1"/>
  <c r="G139" i="1"/>
  <c r="H139" i="1" s="1"/>
  <c r="G137" i="1"/>
  <c r="H137" i="1" s="1"/>
  <c r="G136" i="1"/>
  <c r="H136" i="1" s="1"/>
  <c r="G135" i="1"/>
  <c r="H135" i="1" s="1"/>
  <c r="G134" i="1"/>
  <c r="H134" i="1" s="1"/>
  <c r="G133" i="1"/>
  <c r="H133" i="1" s="1"/>
  <c r="G130" i="1"/>
  <c r="H130" i="1" s="1"/>
  <c r="Z145" i="1"/>
  <c r="X145" i="1"/>
  <c r="V145" i="1"/>
  <c r="R145" i="1"/>
  <c r="N145" i="1"/>
  <c r="L145" i="1"/>
  <c r="J145" i="1"/>
  <c r="F145" i="1"/>
  <c r="D145" i="1"/>
  <c r="E94" i="2"/>
  <c r="Z144" i="1"/>
  <c r="N144" i="1"/>
  <c r="T130" i="1"/>
  <c r="T131" i="1"/>
  <c r="T132" i="1"/>
  <c r="T133" i="1"/>
  <c r="T134" i="1"/>
  <c r="T135" i="1"/>
  <c r="T136" i="1"/>
  <c r="T137" i="1"/>
  <c r="T138" i="1"/>
  <c r="T139" i="1"/>
  <c r="C127" i="1"/>
  <c r="B127" i="1"/>
  <c r="E93" i="2"/>
  <c r="T129" i="1"/>
  <c r="V128" i="1"/>
  <c r="X144" i="1"/>
  <c r="D6" i="1"/>
  <c r="D7" i="1"/>
  <c r="F6" i="1"/>
  <c r="F7" i="1"/>
  <c r="B10" i="1"/>
  <c r="W101" i="1"/>
  <c r="U101" i="1"/>
  <c r="E41" i="2"/>
  <c r="Y88" i="1"/>
  <c r="X89" i="1"/>
  <c r="X90" i="1"/>
  <c r="V89" i="1"/>
  <c r="V90" i="1"/>
  <c r="W88" i="1"/>
  <c r="U88" i="1"/>
  <c r="T89" i="1"/>
  <c r="T90" i="1"/>
  <c r="T91" i="1"/>
  <c r="T92" i="1"/>
  <c r="T93" i="1"/>
  <c r="T94" i="1"/>
  <c r="T95" i="1"/>
  <c r="T96" i="1"/>
  <c r="T97" i="1"/>
  <c r="T98" i="1"/>
  <c r="T99" i="1"/>
  <c r="T100" i="1"/>
  <c r="S88" i="1"/>
  <c r="Z76" i="1"/>
  <c r="Z77" i="1"/>
  <c r="Z78" i="1"/>
  <c r="Z79" i="1"/>
  <c r="Z80" i="1"/>
  <c r="Z81" i="1"/>
  <c r="Z82" i="1"/>
  <c r="Z83" i="1"/>
  <c r="Z84" i="1"/>
  <c r="Z85" i="1"/>
  <c r="Z86" i="1"/>
  <c r="Z87" i="1"/>
  <c r="Y75" i="1"/>
  <c r="X76" i="1"/>
  <c r="X77" i="1"/>
  <c r="X78" i="1"/>
  <c r="X79" i="1"/>
  <c r="X80" i="1"/>
  <c r="X81" i="1"/>
  <c r="X82" i="1"/>
  <c r="X83" i="1"/>
  <c r="X84" i="1"/>
  <c r="X85" i="1"/>
  <c r="X86" i="1"/>
  <c r="X87" i="1"/>
  <c r="W75" i="1"/>
  <c r="V76" i="1"/>
  <c r="V77" i="1"/>
  <c r="V78" i="1"/>
  <c r="V79" i="1"/>
  <c r="V80" i="1"/>
  <c r="V81" i="1"/>
  <c r="V82" i="1"/>
  <c r="V83" i="1"/>
  <c r="V84" i="1"/>
  <c r="V85" i="1"/>
  <c r="V86" i="1"/>
  <c r="V87" i="1"/>
  <c r="U75" i="1"/>
  <c r="T76" i="1"/>
  <c r="T77" i="1"/>
  <c r="T78" i="1"/>
  <c r="T79" i="1"/>
  <c r="T80" i="1"/>
  <c r="T81" i="1"/>
  <c r="T82" i="1"/>
  <c r="T83" i="1"/>
  <c r="T84" i="1"/>
  <c r="T85" i="1"/>
  <c r="T86" i="1"/>
  <c r="T87" i="1"/>
  <c r="S75" i="1"/>
  <c r="R76" i="1"/>
  <c r="R77" i="1"/>
  <c r="R79" i="1"/>
  <c r="R80" i="1"/>
  <c r="R81" i="1"/>
  <c r="R82" i="1"/>
  <c r="R83" i="1"/>
  <c r="R84" i="1"/>
  <c r="R85" i="1"/>
  <c r="R86" i="1"/>
  <c r="R87" i="1"/>
  <c r="P76" i="1"/>
  <c r="P77" i="1"/>
  <c r="P78" i="1"/>
  <c r="P79" i="1"/>
  <c r="P80" i="1"/>
  <c r="P81" i="1"/>
  <c r="P82" i="1"/>
  <c r="P83" i="1"/>
  <c r="P84" i="1"/>
  <c r="P85" i="1"/>
  <c r="P86" i="1"/>
  <c r="P87" i="1"/>
  <c r="O75" i="1"/>
  <c r="N76" i="1"/>
  <c r="N77" i="1"/>
  <c r="N78" i="1"/>
  <c r="N79" i="1"/>
  <c r="N80" i="1"/>
  <c r="N81" i="1"/>
  <c r="N82" i="1"/>
  <c r="N83" i="1"/>
  <c r="N84" i="1"/>
  <c r="N85" i="1"/>
  <c r="N86" i="1"/>
  <c r="N87" i="1"/>
  <c r="M75" i="1"/>
  <c r="L76" i="1"/>
  <c r="L77" i="1"/>
  <c r="L78" i="1"/>
  <c r="L79" i="1"/>
  <c r="L80" i="1"/>
  <c r="L81" i="1"/>
  <c r="L82" i="1"/>
  <c r="L83" i="1"/>
  <c r="L84" i="1"/>
  <c r="L85" i="1"/>
  <c r="L86" i="1"/>
  <c r="L87" i="1"/>
  <c r="K75" i="1"/>
  <c r="J76" i="1"/>
  <c r="J77" i="1"/>
  <c r="J78" i="1"/>
  <c r="J79" i="1"/>
  <c r="J80" i="1"/>
  <c r="J81" i="1"/>
  <c r="J82" i="1"/>
  <c r="J83" i="1"/>
  <c r="J84" i="1"/>
  <c r="J85" i="1"/>
  <c r="J86" i="1"/>
  <c r="J87" i="1"/>
  <c r="I75" i="1"/>
  <c r="D76" i="1"/>
  <c r="D77" i="1"/>
  <c r="D78" i="1"/>
  <c r="D79" i="1"/>
  <c r="D80" i="1"/>
  <c r="D81" i="1"/>
  <c r="D82" i="1"/>
  <c r="D83" i="1"/>
  <c r="D84" i="1"/>
  <c r="D85" i="1"/>
  <c r="D86" i="1"/>
  <c r="D87" i="1"/>
  <c r="C75" i="1"/>
  <c r="B75" i="1"/>
  <c r="E19" i="2"/>
  <c r="E20" i="2"/>
  <c r="E21" i="2"/>
  <c r="E22" i="2"/>
  <c r="E23" i="2"/>
  <c r="E24" i="2"/>
  <c r="E25" i="2"/>
  <c r="E26" i="2"/>
  <c r="E27" i="2"/>
  <c r="E28" i="2"/>
  <c r="E29" i="2"/>
  <c r="E18" i="2"/>
  <c r="Z63" i="1"/>
  <c r="Z64" i="1"/>
  <c r="Z65" i="1"/>
  <c r="Z66" i="1"/>
  <c r="Z67" i="1"/>
  <c r="Z68" i="1"/>
  <c r="Z69" i="1"/>
  <c r="Z70" i="1"/>
  <c r="Z71" i="1"/>
  <c r="Z72" i="1"/>
  <c r="Z73" i="1"/>
  <c r="Z74" i="1"/>
  <c r="Y62" i="1"/>
  <c r="X63" i="1"/>
  <c r="X64" i="1"/>
  <c r="X65" i="1"/>
  <c r="X66" i="1"/>
  <c r="X67" i="1"/>
  <c r="X68" i="1"/>
  <c r="X69" i="1"/>
  <c r="X70" i="1"/>
  <c r="X71" i="1"/>
  <c r="X72" i="1"/>
  <c r="X73" i="1"/>
  <c r="X74" i="1"/>
  <c r="W62" i="1"/>
  <c r="V63" i="1"/>
  <c r="V64" i="1"/>
  <c r="V65" i="1"/>
  <c r="V66" i="1"/>
  <c r="V67" i="1"/>
  <c r="V68" i="1"/>
  <c r="V69" i="1"/>
  <c r="V70" i="1"/>
  <c r="V71" i="1"/>
  <c r="V72" i="1"/>
  <c r="V73" i="1"/>
  <c r="V74" i="1"/>
  <c r="U62" i="1"/>
  <c r="T63" i="1"/>
  <c r="T64" i="1"/>
  <c r="T65" i="1"/>
  <c r="T66" i="1"/>
  <c r="T67" i="1"/>
  <c r="T68" i="1"/>
  <c r="T69" i="1"/>
  <c r="T70" i="1"/>
  <c r="T71" i="1"/>
  <c r="T72" i="1"/>
  <c r="T73" i="1"/>
  <c r="T74" i="1"/>
  <c r="S62" i="1"/>
  <c r="R64" i="1"/>
  <c r="R65" i="1"/>
  <c r="R66" i="1"/>
  <c r="R67" i="1"/>
  <c r="R68" i="1"/>
  <c r="R69" i="1"/>
  <c r="R70" i="1"/>
  <c r="R71" i="1"/>
  <c r="R72" i="1"/>
  <c r="R73" i="1"/>
  <c r="R74" i="1"/>
  <c r="P63" i="1"/>
  <c r="P64" i="1"/>
  <c r="P65" i="1"/>
  <c r="P66" i="1"/>
  <c r="P67" i="1"/>
  <c r="P68" i="1"/>
  <c r="P69" i="1"/>
  <c r="P70" i="1"/>
  <c r="P71" i="1"/>
  <c r="P72" i="1"/>
  <c r="P73" i="1"/>
  <c r="P74" i="1"/>
  <c r="O62" i="1"/>
  <c r="N63" i="1"/>
  <c r="N64" i="1"/>
  <c r="N65" i="1"/>
  <c r="N66" i="1"/>
  <c r="N67" i="1"/>
  <c r="N68" i="1"/>
  <c r="N69" i="1"/>
  <c r="N70" i="1"/>
  <c r="N71" i="1"/>
  <c r="N72" i="1"/>
  <c r="N73" i="1"/>
  <c r="N74" i="1"/>
  <c r="M62" i="1"/>
  <c r="L63" i="1"/>
  <c r="L64" i="1"/>
  <c r="L65" i="1"/>
  <c r="L66" i="1"/>
  <c r="L67" i="1"/>
  <c r="L68" i="1"/>
  <c r="L69" i="1"/>
  <c r="L70" i="1"/>
  <c r="L71" i="1"/>
  <c r="L72" i="1"/>
  <c r="L73" i="1"/>
  <c r="L74" i="1"/>
  <c r="K62" i="1"/>
  <c r="J64" i="1"/>
  <c r="J65" i="1"/>
  <c r="J66" i="1"/>
  <c r="J67" i="1"/>
  <c r="J68" i="1"/>
  <c r="J69" i="1"/>
  <c r="J70" i="1"/>
  <c r="J71" i="1"/>
  <c r="J72" i="1"/>
  <c r="J73" i="1"/>
  <c r="J74" i="1"/>
  <c r="D63" i="1"/>
  <c r="D64" i="1"/>
  <c r="D65" i="1"/>
  <c r="D66" i="1"/>
  <c r="D67" i="1"/>
  <c r="D68" i="1"/>
  <c r="D69" i="1"/>
  <c r="D70" i="1"/>
  <c r="D71" i="1"/>
  <c r="D72" i="1"/>
  <c r="D73" i="1"/>
  <c r="D74" i="1"/>
  <c r="C62" i="1"/>
  <c r="B62" i="1"/>
  <c r="Z62" i="1" s="1"/>
  <c r="I49" i="1"/>
  <c r="C49" i="1"/>
  <c r="E5" i="2"/>
  <c r="Z50" i="1"/>
  <c r="Z51" i="1"/>
  <c r="Z52" i="1"/>
  <c r="Z53" i="1"/>
  <c r="Z54" i="1"/>
  <c r="Z55" i="1"/>
  <c r="Z56" i="1"/>
  <c r="Z57" i="1"/>
  <c r="Z58" i="1"/>
  <c r="Z59" i="1"/>
  <c r="Z60" i="1"/>
  <c r="Z61" i="1"/>
  <c r="Y49" i="1"/>
  <c r="X50" i="1"/>
  <c r="X51" i="1"/>
  <c r="X52" i="1"/>
  <c r="X53" i="1"/>
  <c r="X54" i="1"/>
  <c r="X55" i="1"/>
  <c r="X56" i="1"/>
  <c r="X57" i="1"/>
  <c r="X58" i="1"/>
  <c r="X59" i="1"/>
  <c r="X60" i="1"/>
  <c r="X61" i="1"/>
  <c r="W49" i="1"/>
  <c r="V50" i="1"/>
  <c r="V51" i="1"/>
  <c r="V52" i="1"/>
  <c r="V53" i="1"/>
  <c r="V54" i="1"/>
  <c r="V55" i="1"/>
  <c r="V56" i="1"/>
  <c r="V57" i="1"/>
  <c r="V58" i="1"/>
  <c r="V59" i="1"/>
  <c r="V60" i="1"/>
  <c r="V61" i="1"/>
  <c r="U49" i="1"/>
  <c r="T50" i="1"/>
  <c r="T51" i="1"/>
  <c r="T52" i="1"/>
  <c r="T53" i="1"/>
  <c r="T54" i="1"/>
  <c r="T55" i="1"/>
  <c r="T56" i="1"/>
  <c r="T57" i="1"/>
  <c r="T58" i="1"/>
  <c r="T59" i="1"/>
  <c r="T60" i="1"/>
  <c r="T61" i="1"/>
  <c r="S49" i="1"/>
  <c r="R50" i="1"/>
  <c r="R51" i="1"/>
  <c r="R52" i="1"/>
  <c r="R53" i="1"/>
  <c r="R54" i="1"/>
  <c r="R55" i="1"/>
  <c r="R56" i="1"/>
  <c r="R57" i="1"/>
  <c r="R58" i="1"/>
  <c r="R59" i="1"/>
  <c r="R60" i="1"/>
  <c r="R61" i="1"/>
  <c r="Q49" i="1"/>
  <c r="P50" i="1"/>
  <c r="P51" i="1"/>
  <c r="P52" i="1"/>
  <c r="P53" i="1"/>
  <c r="P54" i="1"/>
  <c r="P55" i="1"/>
  <c r="P56" i="1"/>
  <c r="P57" i="1"/>
  <c r="P58" i="1"/>
  <c r="P59" i="1"/>
  <c r="P60" i="1"/>
  <c r="P61" i="1"/>
  <c r="O49" i="1"/>
  <c r="N50" i="1"/>
  <c r="N51" i="1"/>
  <c r="N52" i="1"/>
  <c r="N53" i="1"/>
  <c r="N54" i="1"/>
  <c r="N55" i="1"/>
  <c r="N56" i="1"/>
  <c r="N57" i="1"/>
  <c r="N58" i="1"/>
  <c r="N59" i="1"/>
  <c r="N60" i="1"/>
  <c r="N61" i="1"/>
  <c r="M49" i="1"/>
  <c r="L50" i="1"/>
  <c r="L51" i="1"/>
  <c r="L52" i="1"/>
  <c r="L53" i="1"/>
  <c r="L54" i="1"/>
  <c r="L55" i="1"/>
  <c r="L56" i="1"/>
  <c r="L57" i="1"/>
  <c r="L58" i="1"/>
  <c r="L59" i="1"/>
  <c r="L60" i="1"/>
  <c r="L61" i="1"/>
  <c r="K49" i="1"/>
  <c r="J50" i="1"/>
  <c r="J51" i="1"/>
  <c r="J52" i="1"/>
  <c r="J53" i="1"/>
  <c r="J54" i="1"/>
  <c r="J55" i="1"/>
  <c r="J56" i="1"/>
  <c r="J57" i="1"/>
  <c r="J58" i="1"/>
  <c r="J59" i="1"/>
  <c r="J60" i="1"/>
  <c r="J61" i="1"/>
  <c r="G51" i="1"/>
  <c r="G52" i="1"/>
  <c r="H52" i="1" s="1"/>
  <c r="G53" i="1"/>
  <c r="H53" i="1" s="1"/>
  <c r="G54" i="1"/>
  <c r="H54" i="1" s="1"/>
  <c r="G55" i="1"/>
  <c r="H55" i="1" s="1"/>
  <c r="G56" i="1"/>
  <c r="H56" i="1" s="1"/>
  <c r="G57" i="1"/>
  <c r="H57" i="1" s="1"/>
  <c r="G58" i="1"/>
  <c r="H58" i="1" s="1"/>
  <c r="G59" i="1"/>
  <c r="H59" i="1" s="1"/>
  <c r="G60" i="1"/>
  <c r="H60" i="1" s="1"/>
  <c r="G61" i="1"/>
  <c r="H61" i="1" s="1"/>
  <c r="G50" i="1"/>
  <c r="H50" i="1" s="1"/>
  <c r="E51" i="1"/>
  <c r="F51" i="1" s="1"/>
  <c r="E52" i="1"/>
  <c r="F52" i="1" s="1"/>
  <c r="E53" i="1"/>
  <c r="F53" i="1" s="1"/>
  <c r="E54" i="1"/>
  <c r="F54" i="1" s="1"/>
  <c r="E55" i="1"/>
  <c r="F55" i="1" s="1"/>
  <c r="E56" i="1"/>
  <c r="F56" i="1" s="1"/>
  <c r="E57" i="1"/>
  <c r="F57" i="1" s="1"/>
  <c r="E58" i="1"/>
  <c r="F58" i="1" s="1"/>
  <c r="E59" i="1"/>
  <c r="F59" i="1" s="1"/>
  <c r="E60" i="1"/>
  <c r="F60" i="1" s="1"/>
  <c r="E61" i="1"/>
  <c r="F61" i="1" s="1"/>
  <c r="E50" i="1"/>
  <c r="F50" i="1" s="1"/>
  <c r="D50" i="1"/>
  <c r="D51" i="1"/>
  <c r="D52" i="1"/>
  <c r="D53" i="1"/>
  <c r="D54" i="1"/>
  <c r="D55" i="1"/>
  <c r="D56" i="1"/>
  <c r="D57" i="1"/>
  <c r="D58" i="1"/>
  <c r="D59" i="1"/>
  <c r="D60" i="1"/>
  <c r="D61" i="1"/>
  <c r="B49" i="1"/>
  <c r="G38" i="1"/>
  <c r="H38" i="1" s="1"/>
  <c r="G39" i="1"/>
  <c r="H39" i="1" s="1"/>
  <c r="G40" i="1"/>
  <c r="H40" i="1" s="1"/>
  <c r="G41" i="1"/>
  <c r="H41" i="1" s="1"/>
  <c r="G42" i="1"/>
  <c r="H42" i="1" s="1"/>
  <c r="G43" i="1"/>
  <c r="H43" i="1" s="1"/>
  <c r="G44" i="1"/>
  <c r="H44" i="1" s="1"/>
  <c r="G45" i="1"/>
  <c r="H45" i="1" s="1"/>
  <c r="G46" i="1"/>
  <c r="H46" i="1" s="1"/>
  <c r="G47" i="1"/>
  <c r="H47" i="1" s="1"/>
  <c r="G48" i="1"/>
  <c r="H48" i="1" s="1"/>
  <c r="G37" i="1"/>
  <c r="H37" i="1" s="1"/>
  <c r="D37" i="1"/>
  <c r="E38" i="1"/>
  <c r="F38" i="1" s="1"/>
  <c r="E39" i="1"/>
  <c r="F39" i="1" s="1"/>
  <c r="E40" i="1"/>
  <c r="F40" i="1" s="1"/>
  <c r="E41" i="1"/>
  <c r="F41" i="1" s="1"/>
  <c r="E42" i="1"/>
  <c r="F42" i="1" s="1"/>
  <c r="E43" i="1"/>
  <c r="F43" i="1" s="1"/>
  <c r="E44" i="1"/>
  <c r="F44" i="1" s="1"/>
  <c r="E45" i="1"/>
  <c r="F45" i="1" s="1"/>
  <c r="E46" i="1"/>
  <c r="F46" i="1" s="1"/>
  <c r="E47" i="1"/>
  <c r="E48" i="1"/>
  <c r="F48" i="1" s="1"/>
  <c r="E37" i="1"/>
  <c r="F37" i="1" s="1"/>
  <c r="Z37" i="1"/>
  <c r="Z38" i="1"/>
  <c r="Z39" i="1"/>
  <c r="Z40" i="1"/>
  <c r="Z41" i="1"/>
  <c r="Z42" i="1"/>
  <c r="Z43" i="1"/>
  <c r="Z44" i="1"/>
  <c r="Z45" i="1"/>
  <c r="Z46" i="1"/>
  <c r="Z47" i="1"/>
  <c r="Z48" i="1"/>
  <c r="Y36" i="1"/>
  <c r="X37" i="1"/>
  <c r="X38" i="1"/>
  <c r="X39" i="1"/>
  <c r="X40" i="1"/>
  <c r="X41" i="1"/>
  <c r="X42" i="1"/>
  <c r="X43" i="1"/>
  <c r="X44" i="1"/>
  <c r="X45" i="1"/>
  <c r="X46" i="1"/>
  <c r="X47" i="1"/>
  <c r="X48" i="1"/>
  <c r="W36" i="1"/>
  <c r="V37" i="1"/>
  <c r="V38" i="1"/>
  <c r="V39" i="1"/>
  <c r="V40" i="1"/>
  <c r="V41" i="1"/>
  <c r="V42" i="1"/>
  <c r="V43" i="1"/>
  <c r="V44" i="1"/>
  <c r="V45" i="1"/>
  <c r="V46" i="1"/>
  <c r="V47" i="1"/>
  <c r="V48" i="1"/>
  <c r="U36" i="1"/>
  <c r="T37" i="1"/>
  <c r="T38" i="1"/>
  <c r="T39" i="1"/>
  <c r="T40" i="1"/>
  <c r="T41" i="1"/>
  <c r="T42" i="1"/>
  <c r="T43" i="1"/>
  <c r="T44" i="1"/>
  <c r="T45" i="1"/>
  <c r="T46" i="1"/>
  <c r="T47" i="1"/>
  <c r="T48" i="1"/>
  <c r="S36" i="1"/>
  <c r="R37" i="1"/>
  <c r="R38" i="1"/>
  <c r="R39" i="1"/>
  <c r="R40" i="1"/>
  <c r="R41" i="1"/>
  <c r="R42" i="1"/>
  <c r="R43" i="1"/>
  <c r="R44" i="1"/>
  <c r="R45" i="1"/>
  <c r="R46" i="1"/>
  <c r="R47" i="1"/>
  <c r="R48" i="1"/>
  <c r="Q36" i="1"/>
  <c r="P37" i="1"/>
  <c r="P38" i="1"/>
  <c r="P39" i="1"/>
  <c r="P40" i="1"/>
  <c r="P41" i="1"/>
  <c r="P42" i="1"/>
  <c r="P43" i="1"/>
  <c r="P44" i="1"/>
  <c r="P45" i="1"/>
  <c r="P46" i="1"/>
  <c r="P47" i="1"/>
  <c r="P48" i="1"/>
  <c r="O36" i="1"/>
  <c r="N37" i="1"/>
  <c r="N38" i="1"/>
  <c r="N39" i="1"/>
  <c r="N40" i="1"/>
  <c r="N41" i="1"/>
  <c r="N42" i="1"/>
  <c r="N43" i="1"/>
  <c r="N44" i="1"/>
  <c r="N45" i="1"/>
  <c r="N46" i="1"/>
  <c r="N47" i="1"/>
  <c r="N48" i="1"/>
  <c r="M36" i="1"/>
  <c r="L37" i="1"/>
  <c r="L38" i="1"/>
  <c r="L39" i="1"/>
  <c r="L40" i="1"/>
  <c r="L41" i="1"/>
  <c r="L42" i="1"/>
  <c r="L43" i="1"/>
  <c r="L44" i="1"/>
  <c r="L45" i="1"/>
  <c r="L46" i="1"/>
  <c r="L47" i="1"/>
  <c r="L48" i="1"/>
  <c r="K36" i="1"/>
  <c r="J37" i="1"/>
  <c r="J38" i="1"/>
  <c r="J39" i="1"/>
  <c r="J40" i="1"/>
  <c r="J41" i="1"/>
  <c r="J42" i="1"/>
  <c r="J43" i="1"/>
  <c r="J44" i="1"/>
  <c r="J45" i="1"/>
  <c r="J46" i="1"/>
  <c r="J47" i="1"/>
  <c r="J48" i="1"/>
  <c r="I36" i="1"/>
  <c r="D38" i="1"/>
  <c r="D39" i="1"/>
  <c r="D40" i="1"/>
  <c r="D41" i="1"/>
  <c r="D42" i="1"/>
  <c r="D43" i="1"/>
  <c r="D44" i="1"/>
  <c r="D45" i="1"/>
  <c r="D46" i="1"/>
  <c r="D47" i="1"/>
  <c r="D48" i="1"/>
  <c r="C36" i="1"/>
  <c r="B36" i="1"/>
  <c r="Z24" i="1"/>
  <c r="Z25" i="1"/>
  <c r="Z26" i="1"/>
  <c r="Z27" i="1"/>
  <c r="Z28" i="1"/>
  <c r="Z29" i="1"/>
  <c r="Z30" i="1"/>
  <c r="Z31" i="1"/>
  <c r="Z32" i="1"/>
  <c r="Z33" i="1"/>
  <c r="Z34" i="1"/>
  <c r="Z35" i="1"/>
  <c r="P24" i="1"/>
  <c r="P25" i="1"/>
  <c r="P26" i="1"/>
  <c r="P27" i="1"/>
  <c r="P28" i="1"/>
  <c r="P29" i="1"/>
  <c r="P30" i="1"/>
  <c r="P31" i="1"/>
  <c r="P32" i="1"/>
  <c r="P33" i="1"/>
  <c r="P34" i="1"/>
  <c r="P35" i="1"/>
  <c r="N24" i="1"/>
  <c r="N25" i="1"/>
  <c r="N26" i="1"/>
  <c r="N27" i="1"/>
  <c r="N28" i="1"/>
  <c r="N29" i="1"/>
  <c r="N30" i="1"/>
  <c r="N31" i="1"/>
  <c r="N32" i="1"/>
  <c r="N33" i="1"/>
  <c r="N34" i="1"/>
  <c r="N35" i="1"/>
  <c r="L24" i="1"/>
  <c r="L25" i="1"/>
  <c r="L26" i="1"/>
  <c r="L27" i="1"/>
  <c r="L28" i="1"/>
  <c r="L29" i="1"/>
  <c r="L30" i="1"/>
  <c r="L31" i="1"/>
  <c r="L32" i="1"/>
  <c r="L33" i="1"/>
  <c r="L34" i="1"/>
  <c r="L35" i="1"/>
  <c r="J24" i="1"/>
  <c r="J25" i="1"/>
  <c r="J26" i="1"/>
  <c r="J27" i="1"/>
  <c r="J28" i="1"/>
  <c r="J29" i="1"/>
  <c r="J30" i="1"/>
  <c r="J31" i="1"/>
  <c r="J32" i="1"/>
  <c r="J33" i="1"/>
  <c r="J34" i="1"/>
  <c r="J35" i="1"/>
  <c r="E25" i="1"/>
  <c r="F25" i="1" s="1"/>
  <c r="E26" i="1"/>
  <c r="F26" i="1" s="1"/>
  <c r="E27" i="1"/>
  <c r="F27" i="1" s="1"/>
  <c r="E28" i="1"/>
  <c r="F28" i="1" s="1"/>
  <c r="E29" i="1"/>
  <c r="F29" i="1" s="1"/>
  <c r="E30" i="1"/>
  <c r="F30" i="1" s="1"/>
  <c r="E31" i="1"/>
  <c r="F31" i="1" s="1"/>
  <c r="E32" i="1"/>
  <c r="F32" i="1" s="1"/>
  <c r="E33" i="1"/>
  <c r="F33" i="1" s="1"/>
  <c r="E34" i="1"/>
  <c r="F34" i="1" s="1"/>
  <c r="E35" i="1"/>
  <c r="F35" i="1" s="1"/>
  <c r="G25" i="1"/>
  <c r="H25" i="1" s="1"/>
  <c r="G26" i="1"/>
  <c r="H26" i="1" s="1"/>
  <c r="G27" i="1"/>
  <c r="H27" i="1" s="1"/>
  <c r="G28" i="1"/>
  <c r="H28" i="1" s="1"/>
  <c r="G29" i="1"/>
  <c r="H29" i="1" s="1"/>
  <c r="G30" i="1"/>
  <c r="H30" i="1" s="1"/>
  <c r="G31" i="1"/>
  <c r="H31" i="1" s="1"/>
  <c r="G32" i="1"/>
  <c r="H32" i="1" s="1"/>
  <c r="G33" i="1"/>
  <c r="H33" i="1" s="1"/>
  <c r="G34" i="1"/>
  <c r="H34" i="1" s="1"/>
  <c r="G35" i="1"/>
  <c r="H35" i="1" s="1"/>
  <c r="G24" i="1"/>
  <c r="H24" i="1" s="1"/>
  <c r="D24" i="1"/>
  <c r="D25" i="1"/>
  <c r="D26" i="1"/>
  <c r="D27" i="1"/>
  <c r="D28" i="1"/>
  <c r="D29" i="1"/>
  <c r="D30" i="1"/>
  <c r="D31" i="1"/>
  <c r="D32" i="1"/>
  <c r="D33" i="1"/>
  <c r="D34" i="1"/>
  <c r="D35" i="1"/>
  <c r="E24" i="1"/>
  <c r="F24" i="1" s="1"/>
  <c r="K23" i="1"/>
  <c r="I23" i="1"/>
  <c r="M23" i="1"/>
  <c r="O23" i="1"/>
  <c r="Q23" i="1"/>
  <c r="S23" i="1"/>
  <c r="U23" i="1"/>
  <c r="W23" i="1"/>
  <c r="Y23" i="1"/>
  <c r="C23" i="1"/>
  <c r="B23" i="1"/>
  <c r="G18" i="1"/>
  <c r="H18" i="1" s="1"/>
  <c r="E14" i="1"/>
  <c r="F14" i="1" s="1"/>
  <c r="Z13" i="1"/>
  <c r="D13" i="1"/>
  <c r="X11" i="1"/>
  <c r="X12" i="1"/>
  <c r="X13" i="1"/>
  <c r="X14" i="1"/>
  <c r="X15" i="1"/>
  <c r="X16" i="1"/>
  <c r="X17" i="1"/>
  <c r="X18" i="1"/>
  <c r="X19" i="1"/>
  <c r="X20" i="1"/>
  <c r="X21" i="1"/>
  <c r="X22" i="1"/>
  <c r="Z11" i="1"/>
  <c r="Z12" i="1"/>
  <c r="Z14" i="1"/>
  <c r="Z15" i="1"/>
  <c r="Z16" i="1"/>
  <c r="Z17" i="1"/>
  <c r="Z18" i="1"/>
  <c r="Z19" i="1"/>
  <c r="Z20" i="1"/>
  <c r="Z21" i="1"/>
  <c r="Z22" i="1"/>
  <c r="W10" i="1"/>
  <c r="Y10" i="1"/>
  <c r="U10" i="1"/>
  <c r="S10" i="1"/>
  <c r="Q10" i="1"/>
  <c r="O10" i="1"/>
  <c r="M10" i="1"/>
  <c r="K10" i="1"/>
  <c r="I10" i="1"/>
  <c r="C10" i="1"/>
  <c r="P11" i="1"/>
  <c r="P12" i="1"/>
  <c r="P13" i="1"/>
  <c r="P14" i="1"/>
  <c r="P15" i="1"/>
  <c r="P16" i="1"/>
  <c r="P17" i="1"/>
  <c r="P18" i="1"/>
  <c r="P19" i="1"/>
  <c r="P20" i="1"/>
  <c r="P21" i="1"/>
  <c r="P22" i="1"/>
  <c r="N11" i="1"/>
  <c r="N12" i="1"/>
  <c r="N13" i="1"/>
  <c r="N14" i="1"/>
  <c r="N15" i="1"/>
  <c r="N16" i="1"/>
  <c r="N17" i="1"/>
  <c r="N18" i="1"/>
  <c r="N19" i="1"/>
  <c r="N20" i="1"/>
  <c r="N21" i="1"/>
  <c r="N22" i="1"/>
  <c r="L11" i="1"/>
  <c r="L12" i="1"/>
  <c r="L13" i="1"/>
  <c r="L14" i="1"/>
  <c r="L15" i="1"/>
  <c r="L16" i="1"/>
  <c r="L17" i="1"/>
  <c r="L18" i="1"/>
  <c r="L19" i="1"/>
  <c r="L20" i="1"/>
  <c r="L21" i="1"/>
  <c r="L22" i="1"/>
  <c r="J9" i="1"/>
  <c r="J11" i="1"/>
  <c r="J12" i="1"/>
  <c r="J13" i="1"/>
  <c r="J14" i="1"/>
  <c r="J15" i="1"/>
  <c r="J16" i="1"/>
  <c r="J17" i="1"/>
  <c r="J18" i="1"/>
  <c r="J19" i="1"/>
  <c r="J20" i="1"/>
  <c r="J21" i="1"/>
  <c r="J22" i="1"/>
  <c r="G11" i="1"/>
  <c r="H11" i="1" s="1"/>
  <c r="G12" i="1"/>
  <c r="H12" i="1" s="1"/>
  <c r="G13" i="1"/>
  <c r="H13" i="1" s="1"/>
  <c r="G14" i="1"/>
  <c r="H14" i="1" s="1"/>
  <c r="G15" i="1"/>
  <c r="H15" i="1" s="1"/>
  <c r="G16" i="1"/>
  <c r="H16" i="1" s="1"/>
  <c r="G17" i="1"/>
  <c r="H17" i="1" s="1"/>
  <c r="G19" i="1"/>
  <c r="H19" i="1" s="1"/>
  <c r="G20" i="1"/>
  <c r="H20" i="1" s="1"/>
  <c r="G21" i="1"/>
  <c r="H21" i="1" s="1"/>
  <c r="G22" i="1"/>
  <c r="H22" i="1" s="1"/>
  <c r="E12" i="1"/>
  <c r="F12" i="1" s="1"/>
  <c r="E13" i="1"/>
  <c r="F13" i="1" s="1"/>
  <c r="E15" i="1"/>
  <c r="F15" i="1" s="1"/>
  <c r="E16" i="1"/>
  <c r="F16" i="1" s="1"/>
  <c r="E17" i="1"/>
  <c r="F17" i="1" s="1"/>
  <c r="E18" i="1"/>
  <c r="F18" i="1" s="1"/>
  <c r="E19" i="1"/>
  <c r="F19" i="1" s="1"/>
  <c r="E20" i="1"/>
  <c r="F20" i="1" s="1"/>
  <c r="E21" i="1"/>
  <c r="F21" i="1" s="1"/>
  <c r="E22" i="1"/>
  <c r="F22" i="1" s="1"/>
  <c r="D12" i="1"/>
  <c r="D14" i="1"/>
  <c r="D15" i="1"/>
  <c r="D16" i="1"/>
  <c r="D17" i="1"/>
  <c r="D18" i="1"/>
  <c r="D19" i="1"/>
  <c r="D20" i="1"/>
  <c r="D21" i="1"/>
  <c r="D22" i="1"/>
  <c r="E11" i="1"/>
  <c r="F11" i="1" s="1"/>
  <c r="D11" i="1"/>
  <c r="Z9" i="1"/>
  <c r="D9" i="1"/>
  <c r="J8" i="1"/>
  <c r="G8" i="1"/>
  <c r="H8" i="1" s="1"/>
  <c r="E8" i="1"/>
  <c r="F8" i="1" s="1"/>
  <c r="D8" i="1"/>
  <c r="G9" i="1"/>
  <c r="H9" i="1" s="1"/>
  <c r="E9" i="1"/>
  <c r="F9" i="1" s="1"/>
  <c r="Z8" i="1"/>
  <c r="D117" i="1"/>
  <c r="D124" i="1"/>
  <c r="E68" i="1"/>
  <c r="F68" i="1" s="1"/>
  <c r="B88" i="1"/>
  <c r="X88" i="1" s="1"/>
  <c r="J125" i="1"/>
  <c r="E125" i="1"/>
  <c r="F125" i="1" s="1"/>
  <c r="E92" i="2"/>
  <c r="E91" i="2"/>
  <c r="E90" i="2"/>
  <c r="E86" i="2"/>
  <c r="W127" i="1"/>
  <c r="U127" i="1"/>
  <c r="S127" i="1"/>
  <c r="Q127" i="1"/>
  <c r="O127" i="1"/>
  <c r="M127" i="1"/>
  <c r="K127" i="1"/>
  <c r="I127" i="1"/>
  <c r="J139" i="1"/>
  <c r="V139" i="1"/>
  <c r="R139" i="1"/>
  <c r="P139" i="1"/>
  <c r="N139" i="1"/>
  <c r="L139" i="1"/>
  <c r="X139" i="1"/>
  <c r="Z139" i="1"/>
  <c r="F139" i="1"/>
  <c r="D139" i="1"/>
  <c r="E89" i="2"/>
  <c r="X138" i="1"/>
  <c r="R138" i="1"/>
  <c r="P138" i="1"/>
  <c r="N138" i="1"/>
  <c r="J138" i="1"/>
  <c r="V138" i="1"/>
  <c r="L138" i="1"/>
  <c r="F138" i="1"/>
  <c r="D138" i="1"/>
  <c r="Z138" i="1"/>
  <c r="E88" i="2"/>
  <c r="E87" i="2"/>
  <c r="D135" i="1"/>
  <c r="V137" i="1"/>
  <c r="R137" i="1"/>
  <c r="P137" i="1"/>
  <c r="N137" i="1"/>
  <c r="J137" i="1"/>
  <c r="X137" i="1"/>
  <c r="L137" i="1"/>
  <c r="Z137" i="1"/>
  <c r="F137" i="1"/>
  <c r="D137" i="1"/>
  <c r="P136" i="1"/>
  <c r="N136" i="1"/>
  <c r="R136" i="1"/>
  <c r="V136" i="1"/>
  <c r="X136" i="1"/>
  <c r="J136" i="1"/>
  <c r="L136" i="1"/>
  <c r="Z136" i="1"/>
  <c r="F136" i="1"/>
  <c r="D136" i="1"/>
  <c r="X135" i="1"/>
  <c r="V135" i="1"/>
  <c r="R135" i="1"/>
  <c r="P135" i="1"/>
  <c r="N135" i="1"/>
  <c r="L135" i="1"/>
  <c r="J135" i="1"/>
  <c r="Z135" i="1"/>
  <c r="F135" i="1"/>
  <c r="E85" i="2"/>
  <c r="X134" i="1"/>
  <c r="V134" i="1"/>
  <c r="R134" i="1"/>
  <c r="P134" i="1"/>
  <c r="N134" i="1"/>
  <c r="J134" i="1"/>
  <c r="L134" i="1"/>
  <c r="Z134" i="1"/>
  <c r="F134" i="1"/>
  <c r="D134" i="1"/>
  <c r="E84" i="2"/>
  <c r="E6" i="2"/>
  <c r="E7" i="2"/>
  <c r="E8" i="2"/>
  <c r="E9" i="2"/>
  <c r="E10" i="2"/>
  <c r="E11" i="2"/>
  <c r="E12" i="2"/>
  <c r="E13" i="2"/>
  <c r="E14" i="2"/>
  <c r="E15" i="2"/>
  <c r="E16" i="2"/>
  <c r="E17" i="2"/>
  <c r="E30" i="2"/>
  <c r="E31" i="2"/>
  <c r="E32" i="2"/>
  <c r="E33" i="2"/>
  <c r="E34" i="2"/>
  <c r="E35" i="2"/>
  <c r="E36" i="2"/>
  <c r="E37" i="2"/>
  <c r="E38" i="2"/>
  <c r="E39" i="2"/>
  <c r="E40"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Z133" i="1"/>
  <c r="X133" i="1"/>
  <c r="V133" i="1"/>
  <c r="R133" i="1"/>
  <c r="P133" i="1"/>
  <c r="N133" i="1"/>
  <c r="L133" i="1"/>
  <c r="J133" i="1"/>
  <c r="F133" i="1"/>
  <c r="D133" i="1"/>
  <c r="Z132" i="1"/>
  <c r="X132" i="1"/>
  <c r="V132" i="1"/>
  <c r="R132" i="1"/>
  <c r="P132" i="1"/>
  <c r="N132" i="1"/>
  <c r="L132" i="1"/>
  <c r="J132" i="1"/>
  <c r="G132" i="1"/>
  <c r="H132" i="1" s="1"/>
  <c r="E132" i="1"/>
  <c r="F132" i="1" s="1"/>
  <c r="D132" i="1"/>
  <c r="Z131" i="1"/>
  <c r="X131" i="1"/>
  <c r="V131" i="1"/>
  <c r="R131" i="1"/>
  <c r="P131" i="1"/>
  <c r="N131" i="1"/>
  <c r="L131" i="1"/>
  <c r="J131" i="1"/>
  <c r="G131" i="1"/>
  <c r="H131" i="1" s="1"/>
  <c r="E131" i="1"/>
  <c r="F131" i="1" s="1"/>
  <c r="D131" i="1"/>
  <c r="Z130" i="1"/>
  <c r="X130" i="1"/>
  <c r="V130" i="1"/>
  <c r="R130" i="1"/>
  <c r="P130" i="1"/>
  <c r="N130" i="1"/>
  <c r="L130" i="1"/>
  <c r="J130" i="1"/>
  <c r="E130" i="1"/>
  <c r="F130" i="1" s="1"/>
  <c r="D130" i="1"/>
  <c r="Z129" i="1"/>
  <c r="X129" i="1"/>
  <c r="V129" i="1"/>
  <c r="R129" i="1"/>
  <c r="P129" i="1"/>
  <c r="N129" i="1"/>
  <c r="L129" i="1"/>
  <c r="J129" i="1"/>
  <c r="E129" i="1"/>
  <c r="F129" i="1" s="1"/>
  <c r="D129" i="1"/>
  <c r="Y128" i="1"/>
  <c r="G128" i="1" s="1"/>
  <c r="X128" i="1"/>
  <c r="T128" i="1"/>
  <c r="R128" i="1"/>
  <c r="P128" i="1"/>
  <c r="N128" i="1"/>
  <c r="L128" i="1"/>
  <c r="J128" i="1"/>
  <c r="E128" i="1"/>
  <c r="F128" i="1" s="1"/>
  <c r="D128" i="1"/>
  <c r="Y126" i="1"/>
  <c r="Z126" i="1" s="1"/>
  <c r="X126" i="1"/>
  <c r="V126" i="1"/>
  <c r="T126" i="1"/>
  <c r="R126" i="1"/>
  <c r="P126" i="1"/>
  <c r="N126" i="1"/>
  <c r="L126" i="1"/>
  <c r="J126" i="1"/>
  <c r="E126" i="1"/>
  <c r="F126" i="1" s="1"/>
  <c r="D126" i="1"/>
  <c r="Y125" i="1"/>
  <c r="Z125" i="1" s="1"/>
  <c r="X125" i="1"/>
  <c r="V125" i="1"/>
  <c r="T125" i="1"/>
  <c r="R125" i="1"/>
  <c r="P125" i="1"/>
  <c r="N125" i="1"/>
  <c r="L125" i="1"/>
  <c r="D125" i="1"/>
  <c r="Z124" i="1"/>
  <c r="X124" i="1"/>
  <c r="V124" i="1"/>
  <c r="T124" i="1"/>
  <c r="R124" i="1"/>
  <c r="P124" i="1"/>
  <c r="N124" i="1"/>
  <c r="L124" i="1"/>
  <c r="J124" i="1"/>
  <c r="G124" i="1"/>
  <c r="H124" i="1" s="1"/>
  <c r="E124" i="1"/>
  <c r="F124" i="1" s="1"/>
  <c r="Z123" i="1"/>
  <c r="X123" i="1"/>
  <c r="V123" i="1"/>
  <c r="T123" i="1"/>
  <c r="R123" i="1"/>
  <c r="P123" i="1"/>
  <c r="N123" i="1"/>
  <c r="L123" i="1"/>
  <c r="J123" i="1"/>
  <c r="G123" i="1"/>
  <c r="H123" i="1" s="1"/>
  <c r="E123" i="1"/>
  <c r="F123" i="1" s="1"/>
  <c r="D123" i="1"/>
  <c r="Z122" i="1"/>
  <c r="X122" i="1"/>
  <c r="V122" i="1"/>
  <c r="T122" i="1"/>
  <c r="R122" i="1"/>
  <c r="P122" i="1"/>
  <c r="N122" i="1"/>
  <c r="L122" i="1"/>
  <c r="J122" i="1"/>
  <c r="G122" i="1"/>
  <c r="H122" i="1" s="1"/>
  <c r="E122" i="1"/>
  <c r="F122" i="1" s="1"/>
  <c r="D122" i="1"/>
  <c r="Z121" i="1"/>
  <c r="X121" i="1"/>
  <c r="V121" i="1"/>
  <c r="T121" i="1"/>
  <c r="R121" i="1"/>
  <c r="P121" i="1"/>
  <c r="N121" i="1"/>
  <c r="L121" i="1"/>
  <c r="J121" i="1"/>
  <c r="G121" i="1"/>
  <c r="H121" i="1" s="1"/>
  <c r="E121" i="1"/>
  <c r="F121" i="1" s="1"/>
  <c r="D121" i="1"/>
  <c r="Z120" i="1"/>
  <c r="X120" i="1"/>
  <c r="V120" i="1"/>
  <c r="T120" i="1"/>
  <c r="R120" i="1"/>
  <c r="P120" i="1"/>
  <c r="N120" i="1"/>
  <c r="L120" i="1"/>
  <c r="J120" i="1"/>
  <c r="G120" i="1"/>
  <c r="H120" i="1" s="1"/>
  <c r="E120" i="1"/>
  <c r="F120" i="1" s="1"/>
  <c r="D120" i="1"/>
  <c r="Z119" i="1"/>
  <c r="X119" i="1"/>
  <c r="V119" i="1"/>
  <c r="T119" i="1"/>
  <c r="R119" i="1"/>
  <c r="P119" i="1"/>
  <c r="N119" i="1"/>
  <c r="L119" i="1"/>
  <c r="J119" i="1"/>
  <c r="G119" i="1"/>
  <c r="H119" i="1" s="1"/>
  <c r="E119" i="1"/>
  <c r="F119" i="1" s="1"/>
  <c r="D119" i="1"/>
  <c r="Z118" i="1"/>
  <c r="X118" i="1"/>
  <c r="V118" i="1"/>
  <c r="T118" i="1"/>
  <c r="R118" i="1"/>
  <c r="P118" i="1"/>
  <c r="N118" i="1"/>
  <c r="L118" i="1"/>
  <c r="J118" i="1"/>
  <c r="G118" i="1"/>
  <c r="H118" i="1" s="1"/>
  <c r="E118" i="1"/>
  <c r="F118" i="1" s="1"/>
  <c r="D118" i="1"/>
  <c r="Z117" i="1"/>
  <c r="X117" i="1"/>
  <c r="V117" i="1"/>
  <c r="T117" i="1"/>
  <c r="R117" i="1"/>
  <c r="P117" i="1"/>
  <c r="N117" i="1"/>
  <c r="L117" i="1"/>
  <c r="J117" i="1"/>
  <c r="G117" i="1"/>
  <c r="H117" i="1" s="1"/>
  <c r="E117" i="1"/>
  <c r="F117" i="1" s="1"/>
  <c r="Z116" i="1"/>
  <c r="X116" i="1"/>
  <c r="V116" i="1"/>
  <c r="T116" i="1"/>
  <c r="R116" i="1"/>
  <c r="P116" i="1"/>
  <c r="N116" i="1"/>
  <c r="L116" i="1"/>
  <c r="J116" i="1"/>
  <c r="H116" i="1"/>
  <c r="E116" i="1"/>
  <c r="F116" i="1" s="1"/>
  <c r="D116" i="1"/>
  <c r="Y115" i="1"/>
  <c r="G115" i="1" s="1"/>
  <c r="H115" i="1" s="1"/>
  <c r="X115" i="1"/>
  <c r="V115" i="1"/>
  <c r="T115" i="1"/>
  <c r="R115" i="1"/>
  <c r="P115" i="1"/>
  <c r="N115" i="1"/>
  <c r="L115" i="1"/>
  <c r="J115" i="1"/>
  <c r="E115" i="1"/>
  <c r="F115" i="1" s="1"/>
  <c r="D115" i="1"/>
  <c r="W114" i="1"/>
  <c r="U114" i="1"/>
  <c r="S114" i="1"/>
  <c r="Q114" i="1"/>
  <c r="O114" i="1"/>
  <c r="M114" i="1"/>
  <c r="K114" i="1"/>
  <c r="I114" i="1"/>
  <c r="C114" i="1"/>
  <c r="B114" i="1"/>
  <c r="Y113" i="1"/>
  <c r="X113" i="1"/>
  <c r="V113" i="1"/>
  <c r="T113" i="1"/>
  <c r="R113" i="1"/>
  <c r="P113" i="1"/>
  <c r="N113" i="1"/>
  <c r="L113" i="1"/>
  <c r="J113" i="1"/>
  <c r="E113" i="1"/>
  <c r="F113" i="1" s="1"/>
  <c r="D113" i="1"/>
  <c r="Z112" i="1"/>
  <c r="X112" i="1"/>
  <c r="V112" i="1"/>
  <c r="T112" i="1"/>
  <c r="R112" i="1"/>
  <c r="P112" i="1"/>
  <c r="N112" i="1"/>
  <c r="L112" i="1"/>
  <c r="J112" i="1"/>
  <c r="G112" i="1"/>
  <c r="H112" i="1" s="1"/>
  <c r="E112" i="1"/>
  <c r="F112" i="1" s="1"/>
  <c r="D112" i="1"/>
  <c r="Z111" i="1"/>
  <c r="X111" i="1"/>
  <c r="V111" i="1"/>
  <c r="T111" i="1"/>
  <c r="R111" i="1"/>
  <c r="P111" i="1"/>
  <c r="N111" i="1"/>
  <c r="L111" i="1"/>
  <c r="J111" i="1"/>
  <c r="G111" i="1"/>
  <c r="H111" i="1" s="1"/>
  <c r="E111" i="1"/>
  <c r="F111" i="1" s="1"/>
  <c r="D111" i="1"/>
  <c r="Z110" i="1"/>
  <c r="X110" i="1"/>
  <c r="V110" i="1"/>
  <c r="T110" i="1"/>
  <c r="R110" i="1"/>
  <c r="P110" i="1"/>
  <c r="N110" i="1"/>
  <c r="L110" i="1"/>
  <c r="J110" i="1"/>
  <c r="G110" i="1"/>
  <c r="H110" i="1" s="1"/>
  <c r="E110" i="1"/>
  <c r="F110" i="1" s="1"/>
  <c r="D110" i="1"/>
  <c r="Z109" i="1"/>
  <c r="X109" i="1"/>
  <c r="V109" i="1"/>
  <c r="T109" i="1"/>
  <c r="R109" i="1"/>
  <c r="P109" i="1"/>
  <c r="N109" i="1"/>
  <c r="L109" i="1"/>
  <c r="J109" i="1"/>
  <c r="G109" i="1"/>
  <c r="H109" i="1" s="1"/>
  <c r="E109" i="1"/>
  <c r="F109" i="1" s="1"/>
  <c r="D109" i="1"/>
  <c r="Z108" i="1"/>
  <c r="X108" i="1"/>
  <c r="V108" i="1"/>
  <c r="T108" i="1"/>
  <c r="R108" i="1"/>
  <c r="P108" i="1"/>
  <c r="N108" i="1"/>
  <c r="L108" i="1"/>
  <c r="J108" i="1"/>
  <c r="G108" i="1"/>
  <c r="H108" i="1" s="1"/>
  <c r="E108" i="1"/>
  <c r="F108" i="1" s="1"/>
  <c r="D108" i="1"/>
  <c r="Z107" i="1"/>
  <c r="X107" i="1"/>
  <c r="V107" i="1"/>
  <c r="T107" i="1"/>
  <c r="R107" i="1"/>
  <c r="P107" i="1"/>
  <c r="N107" i="1"/>
  <c r="L107" i="1"/>
  <c r="J107" i="1"/>
  <c r="G107" i="1"/>
  <c r="H107" i="1" s="1"/>
  <c r="E107" i="1"/>
  <c r="F107" i="1" s="1"/>
  <c r="D107" i="1"/>
  <c r="Z106" i="1"/>
  <c r="X106" i="1"/>
  <c r="V106" i="1"/>
  <c r="T106" i="1"/>
  <c r="R106" i="1"/>
  <c r="P106" i="1"/>
  <c r="N106" i="1"/>
  <c r="L106" i="1"/>
  <c r="J106" i="1"/>
  <c r="G106" i="1"/>
  <c r="H106" i="1" s="1"/>
  <c r="E106" i="1"/>
  <c r="F106" i="1" s="1"/>
  <c r="D106" i="1"/>
  <c r="Z105" i="1"/>
  <c r="X105" i="1"/>
  <c r="V105" i="1"/>
  <c r="T105" i="1"/>
  <c r="R105" i="1"/>
  <c r="P105" i="1"/>
  <c r="N105" i="1"/>
  <c r="L105" i="1"/>
  <c r="J105" i="1"/>
  <c r="G105" i="1"/>
  <c r="H105" i="1" s="1"/>
  <c r="E105" i="1"/>
  <c r="F105" i="1" s="1"/>
  <c r="D105" i="1"/>
  <c r="Z104" i="1"/>
  <c r="X104" i="1"/>
  <c r="V104" i="1"/>
  <c r="T104" i="1"/>
  <c r="R104" i="1"/>
  <c r="P104" i="1"/>
  <c r="N104" i="1"/>
  <c r="L104" i="1"/>
  <c r="J104" i="1"/>
  <c r="G104" i="1"/>
  <c r="H104" i="1" s="1"/>
  <c r="E104" i="1"/>
  <c r="F104" i="1" s="1"/>
  <c r="D104" i="1"/>
  <c r="Z103" i="1"/>
  <c r="X103" i="1"/>
  <c r="V103" i="1"/>
  <c r="T103" i="1"/>
  <c r="R103" i="1"/>
  <c r="P103" i="1"/>
  <c r="N103" i="1"/>
  <c r="L103" i="1"/>
  <c r="J103" i="1"/>
  <c r="G103" i="1"/>
  <c r="H103" i="1" s="1"/>
  <c r="E103" i="1"/>
  <c r="F103" i="1" s="1"/>
  <c r="D103" i="1"/>
  <c r="Z102" i="1"/>
  <c r="X102" i="1"/>
  <c r="V102" i="1"/>
  <c r="T102" i="1"/>
  <c r="R102" i="1"/>
  <c r="P102" i="1"/>
  <c r="N102" i="1"/>
  <c r="L102" i="1"/>
  <c r="J102" i="1"/>
  <c r="G102" i="1"/>
  <c r="H102" i="1" s="1"/>
  <c r="E102" i="1"/>
  <c r="D102" i="1"/>
  <c r="S101" i="1"/>
  <c r="Q101" i="1"/>
  <c r="O101" i="1"/>
  <c r="M101" i="1"/>
  <c r="K101" i="1"/>
  <c r="I101" i="1"/>
  <c r="C101" i="1"/>
  <c r="B101" i="1"/>
  <c r="Z100" i="1"/>
  <c r="X100" i="1"/>
  <c r="V100" i="1"/>
  <c r="R100" i="1"/>
  <c r="P100" i="1"/>
  <c r="N100" i="1"/>
  <c r="L100" i="1"/>
  <c r="J100" i="1"/>
  <c r="G100" i="1"/>
  <c r="H100" i="1" s="1"/>
  <c r="E100" i="1"/>
  <c r="F100" i="1" s="1"/>
  <c r="D100" i="1"/>
  <c r="Z99" i="1"/>
  <c r="X99" i="1"/>
  <c r="V99" i="1"/>
  <c r="R99" i="1"/>
  <c r="P99" i="1"/>
  <c r="N99" i="1"/>
  <c r="L99" i="1"/>
  <c r="J99" i="1"/>
  <c r="G99" i="1"/>
  <c r="H99" i="1" s="1"/>
  <c r="E99" i="1"/>
  <c r="F99" i="1" s="1"/>
  <c r="D99" i="1"/>
  <c r="Z98" i="1"/>
  <c r="X98" i="1"/>
  <c r="V98" i="1"/>
  <c r="R98" i="1"/>
  <c r="P98" i="1"/>
  <c r="N98" i="1"/>
  <c r="L98" i="1"/>
  <c r="J98" i="1"/>
  <c r="G98" i="1"/>
  <c r="H98" i="1" s="1"/>
  <c r="E98" i="1"/>
  <c r="F98" i="1" s="1"/>
  <c r="D98" i="1"/>
  <c r="Z97" i="1"/>
  <c r="X97" i="1"/>
  <c r="V97" i="1"/>
  <c r="R97" i="1"/>
  <c r="P97" i="1"/>
  <c r="N97" i="1"/>
  <c r="L97" i="1"/>
  <c r="J97" i="1"/>
  <c r="G97" i="1"/>
  <c r="H97" i="1" s="1"/>
  <c r="E97" i="1"/>
  <c r="F97" i="1" s="1"/>
  <c r="D97" i="1"/>
  <c r="Z96" i="1"/>
  <c r="X96" i="1"/>
  <c r="V96" i="1"/>
  <c r="R96" i="1"/>
  <c r="P96" i="1"/>
  <c r="N96" i="1"/>
  <c r="L96" i="1"/>
  <c r="J96" i="1"/>
  <c r="G96" i="1"/>
  <c r="H96" i="1" s="1"/>
  <c r="E96" i="1"/>
  <c r="F96" i="1" s="1"/>
  <c r="D96" i="1"/>
  <c r="Z95" i="1"/>
  <c r="X95" i="1"/>
  <c r="V95" i="1"/>
  <c r="R95" i="1"/>
  <c r="P95" i="1"/>
  <c r="N95" i="1"/>
  <c r="L95" i="1"/>
  <c r="J95" i="1"/>
  <c r="G95" i="1"/>
  <c r="H95" i="1" s="1"/>
  <c r="E95" i="1"/>
  <c r="F95" i="1" s="1"/>
  <c r="D95" i="1"/>
  <c r="Z94" i="1"/>
  <c r="X94" i="1"/>
  <c r="V94" i="1"/>
  <c r="R94" i="1"/>
  <c r="P94" i="1"/>
  <c r="N94" i="1"/>
  <c r="L94" i="1"/>
  <c r="J94" i="1"/>
  <c r="G94" i="1"/>
  <c r="H94" i="1" s="1"/>
  <c r="E94" i="1"/>
  <c r="F94" i="1" s="1"/>
  <c r="D94" i="1"/>
  <c r="Z93" i="1"/>
  <c r="X93" i="1"/>
  <c r="V93" i="1"/>
  <c r="R93" i="1"/>
  <c r="P93" i="1"/>
  <c r="N93" i="1"/>
  <c r="L93" i="1"/>
  <c r="J93" i="1"/>
  <c r="G93" i="1"/>
  <c r="H93" i="1" s="1"/>
  <c r="E93" i="1"/>
  <c r="F93" i="1" s="1"/>
  <c r="D93" i="1"/>
  <c r="Z92" i="1"/>
  <c r="X92" i="1"/>
  <c r="V92" i="1"/>
  <c r="R92" i="1"/>
  <c r="P92" i="1"/>
  <c r="N92" i="1"/>
  <c r="L92" i="1"/>
  <c r="J92" i="1"/>
  <c r="G92" i="1"/>
  <c r="H92" i="1" s="1"/>
  <c r="E92" i="1"/>
  <c r="F92" i="1" s="1"/>
  <c r="D92" i="1"/>
  <c r="Z91" i="1"/>
  <c r="X91" i="1"/>
  <c r="V91" i="1"/>
  <c r="R91" i="1"/>
  <c r="P91" i="1"/>
  <c r="N91" i="1"/>
  <c r="L91" i="1"/>
  <c r="J91" i="1"/>
  <c r="G91" i="1"/>
  <c r="H91" i="1" s="1"/>
  <c r="E91" i="1"/>
  <c r="F91" i="1" s="1"/>
  <c r="D91" i="1"/>
  <c r="Z90" i="1"/>
  <c r="R90" i="1"/>
  <c r="P90" i="1"/>
  <c r="N90" i="1"/>
  <c r="L90" i="1"/>
  <c r="J90" i="1"/>
  <c r="G90" i="1"/>
  <c r="H90" i="1" s="1"/>
  <c r="E90" i="1"/>
  <c r="F90" i="1" s="1"/>
  <c r="D90" i="1"/>
  <c r="Z89" i="1"/>
  <c r="R89" i="1"/>
  <c r="P89" i="1"/>
  <c r="N89" i="1"/>
  <c r="L89" i="1"/>
  <c r="J89" i="1"/>
  <c r="G89" i="1"/>
  <c r="H89" i="1" s="1"/>
  <c r="E89" i="1"/>
  <c r="F89" i="1" s="1"/>
  <c r="D89" i="1"/>
  <c r="Q88" i="1"/>
  <c r="O88" i="1"/>
  <c r="M88" i="1"/>
  <c r="K88" i="1"/>
  <c r="I88" i="1"/>
  <c r="C88" i="1"/>
  <c r="G87" i="1"/>
  <c r="H87" i="1" s="1"/>
  <c r="E87" i="1"/>
  <c r="F87" i="1" s="1"/>
  <c r="G86" i="1"/>
  <c r="H86" i="1" s="1"/>
  <c r="E86" i="1"/>
  <c r="F86" i="1" s="1"/>
  <c r="G85" i="1"/>
  <c r="H85" i="1" s="1"/>
  <c r="E85" i="1"/>
  <c r="F85" i="1" s="1"/>
  <c r="G84" i="1"/>
  <c r="H84" i="1" s="1"/>
  <c r="E84" i="1"/>
  <c r="F84" i="1" s="1"/>
  <c r="G83" i="1"/>
  <c r="H83" i="1" s="1"/>
  <c r="E83" i="1"/>
  <c r="F83" i="1" s="1"/>
  <c r="G82" i="1"/>
  <c r="H82" i="1" s="1"/>
  <c r="E82" i="1"/>
  <c r="F82" i="1" s="1"/>
  <c r="G81" i="1"/>
  <c r="H81" i="1" s="1"/>
  <c r="E81" i="1"/>
  <c r="F81" i="1" s="1"/>
  <c r="G80" i="1"/>
  <c r="H80" i="1" s="1"/>
  <c r="E80" i="1"/>
  <c r="F80" i="1" s="1"/>
  <c r="G79" i="1"/>
  <c r="H79" i="1" s="1"/>
  <c r="E79" i="1"/>
  <c r="F79" i="1" s="1"/>
  <c r="E78" i="1"/>
  <c r="F78" i="1" s="1"/>
  <c r="G77" i="1"/>
  <c r="H77" i="1" s="1"/>
  <c r="E77" i="1"/>
  <c r="F77" i="1" s="1"/>
  <c r="G76" i="1"/>
  <c r="H76" i="1" s="1"/>
  <c r="E76" i="1"/>
  <c r="G74" i="1"/>
  <c r="H74" i="1" s="1"/>
  <c r="E74" i="1"/>
  <c r="F74" i="1" s="1"/>
  <c r="G73" i="1"/>
  <c r="H73" i="1" s="1"/>
  <c r="E73" i="1"/>
  <c r="F73" i="1" s="1"/>
  <c r="G72" i="1"/>
  <c r="H72" i="1" s="1"/>
  <c r="E72" i="1"/>
  <c r="F72" i="1" s="1"/>
  <c r="G71" i="1"/>
  <c r="H71" i="1" s="1"/>
  <c r="E71" i="1"/>
  <c r="F71" i="1" s="1"/>
  <c r="G70" i="1"/>
  <c r="H70" i="1" s="1"/>
  <c r="E70" i="1"/>
  <c r="F70" i="1" s="1"/>
  <c r="G69" i="1"/>
  <c r="H69" i="1" s="1"/>
  <c r="E69" i="1"/>
  <c r="F69" i="1" s="1"/>
  <c r="G68" i="1"/>
  <c r="H68" i="1" s="1"/>
  <c r="G67" i="1"/>
  <c r="H67" i="1" s="1"/>
  <c r="E67" i="1"/>
  <c r="F67" i="1" s="1"/>
  <c r="G66" i="1"/>
  <c r="H66" i="1" s="1"/>
  <c r="E66" i="1"/>
  <c r="F66" i="1" s="1"/>
  <c r="G65" i="1"/>
  <c r="H65" i="1" s="1"/>
  <c r="E65" i="1"/>
  <c r="F65" i="1" s="1"/>
  <c r="G64" i="1"/>
  <c r="H64" i="1" s="1"/>
  <c r="E64" i="1"/>
  <c r="F64" i="1" s="1"/>
  <c r="E63" i="1"/>
  <c r="F63" i="1" s="1"/>
  <c r="X35" i="1"/>
  <c r="V35" i="1"/>
  <c r="T35" i="1"/>
  <c r="R35" i="1"/>
  <c r="X34" i="1"/>
  <c r="V34" i="1"/>
  <c r="T34" i="1"/>
  <c r="R34" i="1"/>
  <c r="X33" i="1"/>
  <c r="V33" i="1"/>
  <c r="T33" i="1"/>
  <c r="R33" i="1"/>
  <c r="X32" i="1"/>
  <c r="V32" i="1"/>
  <c r="T32" i="1"/>
  <c r="R32" i="1"/>
  <c r="X31" i="1"/>
  <c r="V31" i="1"/>
  <c r="T31" i="1"/>
  <c r="R31" i="1"/>
  <c r="X30" i="1"/>
  <c r="V30" i="1"/>
  <c r="T30" i="1"/>
  <c r="R30" i="1"/>
  <c r="X29" i="1"/>
  <c r="V29" i="1"/>
  <c r="T29" i="1"/>
  <c r="R29" i="1"/>
  <c r="X28" i="1"/>
  <c r="V28" i="1"/>
  <c r="T28" i="1"/>
  <c r="R28" i="1"/>
  <c r="X27" i="1"/>
  <c r="V27" i="1"/>
  <c r="T27" i="1"/>
  <c r="R27" i="1"/>
  <c r="X26" i="1"/>
  <c r="V26" i="1"/>
  <c r="T26" i="1"/>
  <c r="R26" i="1"/>
  <c r="X25" i="1"/>
  <c r="V25" i="1"/>
  <c r="T25" i="1"/>
  <c r="R25" i="1"/>
  <c r="X24" i="1"/>
  <c r="V24" i="1"/>
  <c r="T24" i="1"/>
  <c r="R24" i="1"/>
  <c r="V22" i="1"/>
  <c r="T22" i="1"/>
  <c r="R22" i="1"/>
  <c r="V21" i="1"/>
  <c r="T21" i="1"/>
  <c r="R21" i="1"/>
  <c r="V20" i="1"/>
  <c r="T20" i="1"/>
  <c r="R20" i="1"/>
  <c r="V19" i="1"/>
  <c r="T19" i="1"/>
  <c r="R19" i="1"/>
  <c r="V18" i="1"/>
  <c r="T18" i="1"/>
  <c r="R18" i="1"/>
  <c r="V17" i="1"/>
  <c r="T17" i="1"/>
  <c r="R17" i="1"/>
  <c r="V16" i="1"/>
  <c r="T16" i="1"/>
  <c r="R16" i="1"/>
  <c r="V15" i="1"/>
  <c r="T15" i="1"/>
  <c r="R15" i="1"/>
  <c r="V14" i="1"/>
  <c r="T14" i="1"/>
  <c r="R14" i="1"/>
  <c r="V13" i="1"/>
  <c r="T13" i="1"/>
  <c r="R13" i="1"/>
  <c r="V12" i="1"/>
  <c r="T12" i="1"/>
  <c r="R12" i="1"/>
  <c r="V11" i="1"/>
  <c r="T11" i="1"/>
  <c r="R11" i="1"/>
  <c r="H129" i="1"/>
  <c r="J63" i="1"/>
  <c r="I62" i="1"/>
  <c r="R63" i="1"/>
  <c r="Q62" i="1"/>
  <c r="G63" i="1"/>
  <c r="H63" i="1" s="1"/>
  <c r="R78" i="1"/>
  <c r="Q75" i="1"/>
  <c r="G78" i="1"/>
  <c r="H78" i="1" s="1"/>
  <c r="V144" i="1"/>
  <c r="F144" i="1"/>
  <c r="D144" i="1"/>
  <c r="J144" i="1"/>
  <c r="J143" i="1"/>
  <c r="X143" i="1"/>
  <c r="P143" i="1"/>
  <c r="L143" i="1"/>
  <c r="F143" i="1"/>
  <c r="D143" i="1"/>
  <c r="V143" i="1"/>
  <c r="R143" i="1"/>
  <c r="N143" i="1"/>
  <c r="Z143" i="1"/>
  <c r="P144" i="1"/>
  <c r="L144" i="1"/>
  <c r="R144" i="1"/>
  <c r="P145" i="1"/>
  <c r="V142" i="1"/>
  <c r="Z142" i="1"/>
  <c r="P142" i="1"/>
  <c r="L142" i="1"/>
  <c r="X142" i="1"/>
  <c r="F142" i="1"/>
  <c r="R142" i="1"/>
  <c r="N142" i="1"/>
  <c r="D142" i="1"/>
  <c r="Z141" i="1"/>
  <c r="J141" i="1"/>
  <c r="X141" i="1"/>
  <c r="R141" i="1"/>
  <c r="V141" i="1"/>
  <c r="L141" i="1"/>
  <c r="N141" i="1"/>
  <c r="F141" i="1"/>
  <c r="D141" i="1"/>
  <c r="P146" i="1"/>
  <c r="R146" i="1"/>
  <c r="Z146" i="1"/>
  <c r="N146" i="1"/>
  <c r="L146" i="1"/>
  <c r="V146" i="1"/>
  <c r="X146" i="1"/>
  <c r="T140" i="1" l="1"/>
  <c r="P49" i="1"/>
  <c r="Z75" i="1"/>
  <c r="N101" i="1"/>
  <c r="N88" i="1"/>
  <c r="X75" i="1"/>
  <c r="N10" i="1"/>
  <c r="D88" i="1"/>
  <c r="P10" i="1"/>
  <c r="L75" i="1"/>
  <c r="R75" i="1"/>
  <c r="V75" i="1"/>
  <c r="N140" i="1"/>
  <c r="L10" i="1"/>
  <c r="R10" i="1"/>
  <c r="X10" i="1"/>
  <c r="J140" i="1"/>
  <c r="R140" i="1"/>
  <c r="Z140" i="1"/>
  <c r="G126" i="1"/>
  <c r="H126" i="1" s="1"/>
  <c r="V10" i="1"/>
  <c r="V140" i="1"/>
  <c r="T75" i="1"/>
  <c r="T88" i="1"/>
  <c r="P127" i="1"/>
  <c r="V23" i="1"/>
  <c r="N23" i="1"/>
  <c r="J75" i="1"/>
  <c r="Z115" i="1"/>
  <c r="X140" i="1"/>
  <c r="D114" i="1"/>
  <c r="V62" i="1"/>
  <c r="T62" i="1"/>
  <c r="T127" i="1"/>
  <c r="L127" i="1"/>
  <c r="D23" i="1"/>
  <c r="D36" i="1"/>
  <c r="V127" i="1"/>
  <c r="R88" i="1"/>
  <c r="R23" i="1"/>
  <c r="L23" i="1"/>
  <c r="L88" i="1"/>
  <c r="P23" i="1"/>
  <c r="P62" i="1"/>
  <c r="X127" i="1"/>
  <c r="R62" i="1"/>
  <c r="J23" i="1"/>
  <c r="D140" i="1"/>
  <c r="P140" i="1"/>
  <c r="F140" i="1"/>
  <c r="J62" i="1"/>
  <c r="V114" i="1"/>
  <c r="D62" i="1"/>
  <c r="V88" i="1"/>
  <c r="D127" i="1"/>
  <c r="L140" i="1"/>
  <c r="E75" i="1"/>
  <c r="F75" i="1" s="1"/>
  <c r="X114" i="1"/>
  <c r="N127" i="1"/>
  <c r="P88" i="1"/>
  <c r="J101" i="1"/>
  <c r="D101" i="1"/>
  <c r="P101" i="1"/>
  <c r="E101" i="1"/>
  <c r="F101" i="1" s="1"/>
  <c r="Z128" i="1"/>
  <c r="G62" i="1"/>
  <c r="H62" i="1" s="1"/>
  <c r="J88" i="1"/>
  <c r="T114" i="1"/>
  <c r="E127" i="1"/>
  <c r="F127" i="1" s="1"/>
  <c r="Y127" i="1"/>
  <c r="Z127" i="1" s="1"/>
  <c r="J127" i="1"/>
  <c r="R127" i="1"/>
  <c r="T23" i="1"/>
  <c r="D75" i="1"/>
  <c r="P75" i="1"/>
  <c r="E114" i="1"/>
  <c r="F114" i="1" s="1"/>
  <c r="L114" i="1"/>
  <c r="X23" i="1"/>
  <c r="J36" i="1"/>
  <c r="L49" i="1"/>
  <c r="N75" i="1"/>
  <c r="Z88" i="1"/>
  <c r="T10" i="1"/>
  <c r="F102" i="1"/>
  <c r="G88" i="1"/>
  <c r="H88" i="1" s="1"/>
  <c r="Z36" i="1"/>
  <c r="E36" i="1"/>
  <c r="F36" i="1" s="1"/>
  <c r="L62" i="1"/>
  <c r="X62" i="1"/>
  <c r="J114" i="1"/>
  <c r="Z23" i="1"/>
  <c r="N62" i="1"/>
  <c r="G140" i="1"/>
  <c r="H140" i="1" s="1"/>
  <c r="D10" i="1"/>
  <c r="Y114" i="1"/>
  <c r="Z114" i="1" s="1"/>
  <c r="F47" i="1"/>
  <c r="L36" i="1"/>
  <c r="T49" i="1"/>
  <c r="G49" i="1"/>
  <c r="H49" i="1" s="1"/>
  <c r="J49" i="1"/>
  <c r="N36" i="1"/>
  <c r="G125" i="1"/>
  <c r="H125" i="1" s="1"/>
  <c r="G23" i="1"/>
  <c r="H23" i="1" s="1"/>
  <c r="G10" i="1"/>
  <c r="H10" i="1" s="1"/>
  <c r="F76" i="1"/>
  <c r="E49" i="1"/>
  <c r="F49" i="1" s="1"/>
  <c r="G75" i="1"/>
  <c r="H75" i="1" s="1"/>
  <c r="T101" i="1"/>
  <c r="T36" i="1"/>
  <c r="E23" i="1"/>
  <c r="F23" i="1" s="1"/>
  <c r="G36" i="1"/>
  <c r="H36" i="1" s="1"/>
  <c r="V36" i="1"/>
  <c r="X49" i="1"/>
  <c r="Z49" i="1"/>
  <c r="R101" i="1"/>
  <c r="V101" i="1"/>
  <c r="L101" i="1"/>
  <c r="P114" i="1"/>
  <c r="R114" i="1"/>
  <c r="N114" i="1"/>
  <c r="N49" i="1"/>
  <c r="V49" i="1"/>
  <c r="D49" i="1"/>
  <c r="G113" i="1"/>
  <c r="H113" i="1" s="1"/>
  <c r="Z113" i="1"/>
  <c r="Y101" i="1"/>
  <c r="Z101" i="1" s="1"/>
  <c r="P36" i="1"/>
  <c r="E62" i="1"/>
  <c r="F62" i="1" s="1"/>
  <c r="E88" i="1"/>
  <c r="F88" i="1" s="1"/>
  <c r="E10" i="1"/>
  <c r="F10" i="1" s="1"/>
  <c r="R36" i="1"/>
  <c r="R49" i="1"/>
  <c r="G127" i="1"/>
  <c r="H127" i="1" s="1"/>
  <c r="H128" i="1"/>
  <c r="J10" i="1"/>
  <c r="Z10" i="1"/>
  <c r="X36" i="1"/>
  <c r="H51" i="1"/>
  <c r="X101" i="1"/>
  <c r="V154" i="1"/>
  <c r="Z154" i="1"/>
  <c r="X154" i="1"/>
  <c r="T154" i="1"/>
  <c r="R154" i="1"/>
  <c r="P154" i="1"/>
  <c r="N154" i="1"/>
  <c r="L154" i="1"/>
  <c r="J154" i="1"/>
  <c r="H154" i="1"/>
  <c r="F154" i="1"/>
  <c r="D154" i="1"/>
  <c r="G114" i="1" l="1"/>
  <c r="H114" i="1" s="1"/>
  <c r="G101" i="1"/>
  <c r="H101" i="1" s="1"/>
  <c r="H222" i="1"/>
</calcChain>
</file>

<file path=xl/sharedStrings.xml><?xml version="1.0" encoding="utf-8"?>
<sst xmlns="http://schemas.openxmlformats.org/spreadsheetml/2006/main" count="1638" uniqueCount="82">
  <si>
    <t>Ukupno</t>
  </si>
  <si>
    <t>Vrijednost realizovanog prometa</t>
  </si>
  <si>
    <t>Struktura ukupnog realizovanog prometa po vrstama tržišnog materijala</t>
  </si>
  <si>
    <t>U eurima</t>
  </si>
  <si>
    <t>Primarni</t>
  </si>
  <si>
    <t>%</t>
  </si>
  <si>
    <t>Sekundarni</t>
  </si>
  <si>
    <t>Akcije</t>
  </si>
  <si>
    <t>Obveznice stare devizne štednje</t>
  </si>
  <si>
    <t>Obveznice Fonda za obeštećenje</t>
  </si>
  <si>
    <t>Obveznice za sanaciju drumskih puteva</t>
  </si>
  <si>
    <t>Obveznice opština</t>
  </si>
  <si>
    <t>Obveznice korisnika penzijskog osiguranja</t>
  </si>
  <si>
    <t>Obveznice Fonda rada</t>
  </si>
  <si>
    <t>Državne obveznice</t>
  </si>
  <si>
    <t>Korporativne obveznice</t>
  </si>
  <si>
    <t>Akcije fondova zajedničkog ulaganja</t>
  </si>
  <si>
    <t>N.A.</t>
  </si>
  <si>
    <t>Jan</t>
  </si>
  <si>
    <t>Feb</t>
  </si>
  <si>
    <t>Mar</t>
  </si>
  <si>
    <t>Apr</t>
  </si>
  <si>
    <t>Maj</t>
  </si>
  <si>
    <t>May</t>
  </si>
  <si>
    <t>Jun</t>
  </si>
  <si>
    <t>Jul</t>
  </si>
  <si>
    <t>Avg</t>
  </si>
  <si>
    <t>Aug</t>
  </si>
  <si>
    <t>Sep</t>
  </si>
  <si>
    <t>Okt</t>
  </si>
  <si>
    <t>Oct</t>
  </si>
  <si>
    <t>Nov</t>
  </si>
  <si>
    <t>Dec</t>
  </si>
  <si>
    <t>2011*</t>
  </si>
  <si>
    <t>June</t>
  </si>
  <si>
    <t>Total</t>
  </si>
  <si>
    <t>in EUR</t>
  </si>
  <si>
    <t>Secondary</t>
  </si>
  <si>
    <t>Shares</t>
  </si>
  <si>
    <t>Frozen foreign currency deposits bonds</t>
  </si>
  <si>
    <t>Restitution  bonds</t>
  </si>
  <si>
    <t>Road reconstruction bonds</t>
  </si>
  <si>
    <t>Municipal bonds</t>
  </si>
  <si>
    <t>Pension-disability insurance bonds</t>
  </si>
  <si>
    <t>Labour Fund bonds</t>
  </si>
  <si>
    <t>Government bonds</t>
  </si>
  <si>
    <t>Corporative bonds</t>
  </si>
  <si>
    <t>*Od 01.01.2011. godine posluje jedinstvena berza</t>
  </si>
  <si>
    <t>Izvor: Montenegroberza</t>
  </si>
  <si>
    <t>Source: Montenegro stock exchange</t>
  </si>
  <si>
    <t>** Od 01. januara 2011. godine posluje jedinstvena berza</t>
  </si>
  <si>
    <t>TC</t>
  </si>
  <si>
    <t>Capitalization €*</t>
  </si>
  <si>
    <t>Turnover  €</t>
  </si>
  <si>
    <t>Mjesec</t>
  </si>
  <si>
    <t>KOS</t>
  </si>
  <si>
    <t>Kapitalizacija €*</t>
  </si>
  <si>
    <t>Promet €</t>
  </si>
  <si>
    <t>Year</t>
  </si>
  <si>
    <t>Month</t>
  </si>
  <si>
    <t>Godina</t>
  </si>
  <si>
    <t>* Since April 1, 2015 on the Montenegrin capital market  within the observing of the price movement of companies, the 2 indices will be in use - MONEX and MNSE10. Index MONEX represents the successor of the index MONEX20 which with the newly composed Methodology has more companies in its index basket.The newly formed index MNSE10 represents blue chip index and the “best “10 companies from Montenegrin market enter into its composition.</t>
  </si>
  <si>
    <t>*  Od 01. aprila 2015. godine na crnogorskom tržištu kapitala se u okviru posmatranja kretanja cijena  kompanija upotrebljavaju dva indeksa- MONEX i MNSE10. Indeks  MONEX predstavlja nasljednika indeksa MONEX20 koji sa novom Metodologijom ima više kompanija u svojoj indeksnoj korpi. Novoformirani indeks MNSE10 predstavlja blue-chip indeks i u njegov sastav ulazi deset „najboljih“ kompanija sa crnogorskog tržišta.</t>
  </si>
  <si>
    <t>Source:Montenegro stock exchange</t>
  </si>
  <si>
    <t>Monex PIF</t>
  </si>
  <si>
    <t>Monex</t>
  </si>
  <si>
    <t>MNSE10*</t>
  </si>
  <si>
    <t>July</t>
  </si>
  <si>
    <t>Mutual investment fund shares (MIF)</t>
  </si>
  <si>
    <t>**Unique stock exchange operates since January 1st 2011</t>
  </si>
  <si>
    <t>-</t>
  </si>
  <si>
    <t>Tabela 4.1 - Ukupan promet na crnogorskoj berzi</t>
  </si>
  <si>
    <t>Table 4.1 - Total turnover and turnover structure on Montenegrin stock exchange</t>
  </si>
  <si>
    <t>Tabela 4.2 - Montenegroberza: promet, kapitalizacija i koeficijent obrta sredstava (KOS)</t>
  </si>
  <si>
    <t>Table 4.2 - Montenegro stock exchange: turnover, capitalization, and turnover coefficient (TC)</t>
  </si>
  <si>
    <t>Tabela 4.3 - Montenegro berza - berzanski indeksi</t>
  </si>
  <si>
    <t>Table 4.3 - Montenegrin stock exchange, indices</t>
  </si>
  <si>
    <t>.</t>
  </si>
  <si>
    <t xml:space="preserve">Oct </t>
  </si>
  <si>
    <t xml:space="preserve">Okt </t>
  </si>
  <si>
    <t xml:space="preserve">Maj </t>
  </si>
  <si>
    <t>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</si>
</sst>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000000"/>
    <numFmt numFmtId="167" formatCode="0.0%"/>
  </numFmts>
  <fonts count="16" x14ac:knownFonts="1">
    <font>
      <sz val="10"/>
      <name val="Arial"/>
      <family val="2"/>
    </font>
    <font>
      <sz val="10"/>
      <name val="Arial"/>
      <family val="2"/>
    </font>
    <font>
      <b/>
      <sz val="10"/>
      <name val="Times New Roman"/>
      <family val="1"/>
    </font>
    <font>
      <sz val="8"/>
      <name val="Times New Roman"/>
      <family val="1"/>
    </font>
    <font>
      <b/>
      <sz val="8"/>
      <name val="Times New Roman"/>
      <family val="1"/>
    </font>
    <font>
      <sz val="8"/>
      <name val="Arial"/>
      <family val="2"/>
    </font>
    <font>
      <b/>
      <sz val="8"/>
      <name val="Arial"/>
      <family val="2"/>
    </font>
    <font>
      <b/>
      <i/>
      <sz val="8"/>
      <name val="Times New Roman"/>
      <family val="1"/>
    </font>
    <font>
      <i/>
      <sz val="8"/>
      <name val="Times New Roman"/>
      <family val="1"/>
    </font>
    <font>
      <u/>
      <sz val="11"/>
      <color theme="10"/>
      <name val="Calibri"/>
      <family val="2"/>
      <charset val="238"/>
      <scheme val="minor"/>
    </font>
    <font>
      <sz val="11"/>
      <color theme="1"/>
      <name val="Calibri"/>
      <family val="2"/>
      <charset val="238"/>
      <scheme val="minor"/>
    </font>
    <font>
      <sz val="8"/>
      <color rgb="FF999999"/>
      <name val="Tahoma"/>
      <family val="2"/>
    </font>
    <font>
      <b/>
      <sz val="8"/>
      <color theme="1"/>
      <name val="Times New Roman"/>
      <family val="1"/>
    </font>
    <font>
      <b/>
      <sz val="8"/>
      <color theme="5"/>
      <name val="Times New Roman"/>
      <family val="1"/>
    </font>
    <font>
      <sz val="11"/>
      <color rgb="FF333333"/>
      <name val="Tahoma"/>
      <family val="2"/>
    </font>
    <font>
      <sz val="8"/>
      <color rgb="FF333333"/>
      <name val="Tahoma"/>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9" fillId="0" borderId="0" applyNumberFormat="0" applyFill="0" applyBorder="0" applyAlignment="0" applyProtection="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0" fontId="3" fillId="3" borderId="0" xfId="0" applyFont="1" applyFill="1"/>
    <xf numFmtId="0" fontId="4" fillId="3" borderId="0" xfId="0" applyFont="1" applyFill="1" applyAlignment="1"/>
    <xf numFmtId="0" fontId="4" fillId="2" borderId="0" xfId="0" applyFont="1" applyFill="1" applyAlignment="1"/>
    <xf numFmtId="0" fontId="5" fillId="0" borderId="0" xfId="0" applyFont="1"/>
    <xf numFmtId="0" fontId="4" fillId="4" borderId="1" xfId="0" applyFont="1" applyFill="1" applyBorder="1"/>
    <xf numFmtId="0" fontId="4" fillId="4" borderId="2" xfId="0" applyFont="1" applyFill="1" applyBorder="1" applyAlignment="1">
      <alignment horizontal="center" vertical="center" shrinkToFit="1"/>
    </xf>
    <xf numFmtId="0" fontId="4" fillId="4" borderId="3" xfId="0" applyFont="1" applyFill="1" applyBorder="1"/>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wrapText="1" shrinkToFit="1"/>
    </xf>
    <xf numFmtId="0" fontId="4" fillId="4" borderId="2" xfId="0" applyFont="1" applyFill="1" applyBorder="1" applyAlignment="1">
      <alignment horizontal="center" wrapText="1"/>
    </xf>
    <xf numFmtId="0" fontId="4" fillId="4" borderId="2" xfId="0" applyFont="1" applyFill="1" applyBorder="1" applyAlignment="1">
      <alignment horizontal="center" shrinkToFit="1"/>
    </xf>
    <xf numFmtId="0" fontId="4" fillId="4" borderId="4" xfId="0" applyFont="1" applyFill="1" applyBorder="1"/>
    <xf numFmtId="0" fontId="4" fillId="5" borderId="3" xfId="0" applyFont="1" applyFill="1" applyBorder="1"/>
    <xf numFmtId="0" fontId="3" fillId="0" borderId="0" xfId="0" applyFont="1" applyBorder="1" applyAlignment="1">
      <alignment horizontal="right"/>
    </xf>
    <xf numFmtId="0" fontId="3" fillId="0" borderId="5" xfId="0" applyFont="1" applyBorder="1" applyAlignment="1">
      <alignment horizontal="right"/>
    </xf>
    <xf numFmtId="0" fontId="4" fillId="5" borderId="2" xfId="0" applyFont="1" applyFill="1" applyBorder="1" applyAlignment="1">
      <alignment horizontal="left"/>
    </xf>
    <xf numFmtId="3" fontId="4" fillId="5" borderId="6" xfId="0" applyNumberFormat="1" applyFont="1" applyFill="1" applyBorder="1" applyAlignment="1">
      <alignment horizontal="right"/>
    </xf>
    <xf numFmtId="0" fontId="4" fillId="5" borderId="3" xfId="0" applyFont="1" applyFill="1" applyBorder="1" applyAlignment="1">
      <alignment horizontal="left"/>
    </xf>
    <xf numFmtId="3" fontId="4" fillId="5" borderId="0" xfId="0" applyNumberFormat="1" applyFont="1" applyFill="1" applyBorder="1" applyAlignment="1">
      <alignment horizontal="right"/>
    </xf>
    <xf numFmtId="0" fontId="3" fillId="0" borderId="0" xfId="0" applyFont="1"/>
    <xf numFmtId="0" fontId="4" fillId="5" borderId="1" xfId="0" applyFont="1" applyFill="1" applyBorder="1" applyAlignment="1">
      <alignment horizontal="left"/>
    </xf>
    <xf numFmtId="3" fontId="4" fillId="5" borderId="7" xfId="0" applyNumberFormat="1" applyFont="1" applyFill="1" applyBorder="1" applyAlignment="1">
      <alignment horizontal="right"/>
    </xf>
    <xf numFmtId="4" fontId="4" fillId="5" borderId="7" xfId="0" applyNumberFormat="1" applyFont="1" applyFill="1" applyBorder="1" applyAlignment="1">
      <alignment horizontal="right"/>
    </xf>
    <xf numFmtId="0" fontId="4" fillId="5" borderId="8" xfId="5" applyFont="1" applyFill="1" applyBorder="1" applyAlignment="1">
      <alignment horizontal="left"/>
    </xf>
    <xf numFmtId="3" fontId="3" fillId="0" borderId="0" xfId="0" applyNumberFormat="1" applyFont="1" applyBorder="1" applyAlignment="1">
      <alignment horizontal="right"/>
    </xf>
    <xf numFmtId="4" fontId="3" fillId="0" borderId="0" xfId="0" applyNumberFormat="1" applyFont="1" applyBorder="1" applyAlignment="1">
      <alignment horizontal="right"/>
    </xf>
    <xf numFmtId="0" fontId="4" fillId="5" borderId="3" xfId="5" applyFont="1" applyFill="1" applyBorder="1" applyAlignment="1">
      <alignment horizontal="left"/>
    </xf>
    <xf numFmtId="0" fontId="4" fillId="5" borderId="9" xfId="5" applyFont="1" applyFill="1" applyBorder="1" applyAlignment="1">
      <alignment horizontal="left"/>
    </xf>
    <xf numFmtId="3" fontId="3" fillId="0" borderId="10" xfId="0" applyNumberFormat="1" applyFont="1" applyBorder="1" applyAlignment="1">
      <alignment horizontal="right"/>
    </xf>
    <xf numFmtId="4" fontId="3" fillId="0" borderId="10" xfId="0" applyNumberFormat="1" applyFont="1" applyBorder="1" applyAlignment="1">
      <alignment horizontal="right"/>
    </xf>
    <xf numFmtId="0" fontId="4" fillId="5" borderId="4" xfId="5" applyFont="1" applyFill="1" applyBorder="1" applyAlignment="1">
      <alignment horizontal="left"/>
    </xf>
    <xf numFmtId="4" fontId="4" fillId="5" borderId="0" xfId="0" applyNumberFormat="1" applyFont="1" applyFill="1" applyBorder="1" applyAlignment="1">
      <alignment horizontal="right"/>
    </xf>
    <xf numFmtId="3" fontId="5" fillId="0" borderId="0" xfId="0" applyNumberFormat="1" applyFont="1"/>
    <xf numFmtId="0" fontId="4" fillId="5" borderId="11" xfId="5" applyFont="1" applyFill="1" applyBorder="1" applyAlignment="1">
      <alignment horizontal="left"/>
    </xf>
    <xf numFmtId="0" fontId="4" fillId="5" borderId="1" xfId="5" applyFont="1" applyFill="1" applyBorder="1" applyAlignment="1">
      <alignment horizontal="left"/>
    </xf>
    <xf numFmtId="3" fontId="6" fillId="0" borderId="0" xfId="0" applyNumberFormat="1" applyFont="1"/>
    <xf numFmtId="0" fontId="6" fillId="0" borderId="0" xfId="0" applyFont="1"/>
    <xf numFmtId="3" fontId="3" fillId="0" borderId="0" xfId="0" applyNumberFormat="1" applyFont="1" applyFill="1" applyBorder="1" applyAlignment="1">
      <alignment horizontal="right"/>
    </xf>
    <xf numFmtId="164" fontId="4" fillId="5" borderId="0" xfId="0" applyNumberFormat="1" applyFont="1" applyFill="1" applyBorder="1" applyAlignment="1">
      <alignment horizontal="right"/>
    </xf>
    <xf numFmtId="4" fontId="5" fillId="0" borderId="0" xfId="0" applyNumberFormat="1" applyFont="1"/>
    <xf numFmtId="0" fontId="11" fillId="0" borderId="0" xfId="0" applyFont="1" applyAlignment="1">
      <alignment vertical="center" wrapText="1"/>
    </xf>
    <xf numFmtId="4" fontId="11" fillId="0" borderId="0" xfId="0" applyNumberFormat="1" applyFont="1"/>
    <xf numFmtId="4" fontId="11" fillId="0" borderId="0" xfId="0" applyNumberFormat="1" applyFont="1" applyAlignment="1">
      <alignment vertical="center" wrapText="1"/>
    </xf>
    <xf numFmtId="3" fontId="3" fillId="0" borderId="0" xfId="0" applyNumberFormat="1" applyFont="1" applyBorder="1" applyAlignment="1">
      <alignment horizontal="right" wrapText="1"/>
    </xf>
    <xf numFmtId="3" fontId="3" fillId="0" borderId="10" xfId="0" applyNumberFormat="1" applyFont="1" applyBorder="1" applyAlignment="1">
      <alignment horizontal="right" wrapText="1"/>
    </xf>
    <xf numFmtId="3" fontId="12" fillId="5" borderId="0" xfId="0" applyNumberFormat="1" applyFont="1" applyFill="1" applyBorder="1" applyAlignment="1">
      <alignment horizontal="right"/>
    </xf>
    <xf numFmtId="4" fontId="12" fillId="5" borderId="0" xfId="0" applyNumberFormat="1" applyFont="1" applyFill="1" applyBorder="1" applyAlignment="1">
      <alignment horizontal="right"/>
    </xf>
    <xf numFmtId="0" fontId="4" fillId="5" borderId="5" xfId="5" applyFont="1" applyFill="1" applyBorder="1" applyAlignment="1">
      <alignment horizontal="left"/>
    </xf>
    <xf numFmtId="0" fontId="4" fillId="4" borderId="2" xfId="0" applyFont="1" applyFill="1" applyBorder="1" applyAlignment="1">
      <alignment horizontal="center" vertical="center"/>
    </xf>
    <xf numFmtId="0" fontId="7" fillId="0" borderId="0" xfId="0" applyFont="1" applyAlignment="1">
      <alignment horizontal="left"/>
    </xf>
    <xf numFmtId="3" fontId="3" fillId="0" borderId="0" xfId="0" applyNumberFormat="1" applyFont="1"/>
    <xf numFmtId="4" fontId="3" fillId="0" borderId="0" xfId="0" applyNumberFormat="1" applyFont="1"/>
    <xf numFmtId="0" fontId="8" fillId="0" borderId="0" xfId="0" applyFont="1" applyAlignment="1">
      <alignment horizontal="right"/>
    </xf>
    <xf numFmtId="0" fontId="7" fillId="0" borderId="0" xfId="0" applyFont="1" applyAlignment="1">
      <alignment horizontal="right"/>
    </xf>
    <xf numFmtId="165" fontId="3" fillId="0" borderId="0" xfId="0" applyNumberFormat="1" applyFont="1"/>
    <xf numFmtId="164" fontId="3" fillId="0" borderId="0" xfId="0" applyNumberFormat="1" applyFont="1"/>
    <xf numFmtId="0" fontId="3" fillId="0" borderId="0" xfId="0" applyFont="1" applyFill="1"/>
    <xf numFmtId="0" fontId="5" fillId="0" borderId="0" xfId="0" applyFont="1" applyFill="1"/>
    <xf numFmtId="0" fontId="4" fillId="0" borderId="0" xfId="0" applyFont="1"/>
    <xf numFmtId="0" fontId="3" fillId="0" borderId="0" xfId="4" applyFont="1" applyBorder="1"/>
    <xf numFmtId="3" fontId="3" fillId="0" borderId="0" xfId="4" applyNumberFormat="1" applyFont="1" applyBorder="1"/>
    <xf numFmtId="3" fontId="3" fillId="0" borderId="0" xfId="0" applyNumberFormat="1" applyFont="1" applyBorder="1"/>
    <xf numFmtId="0" fontId="4" fillId="5" borderId="3" xfId="0" applyFont="1" applyFill="1" applyBorder="1" applyAlignment="1">
      <alignment horizontal="right"/>
    </xf>
    <xf numFmtId="166" fontId="3" fillId="0" borderId="0" xfId="6" applyNumberFormat="1" applyFont="1" applyFill="1" applyBorder="1" applyAlignment="1">
      <alignment horizontal="center"/>
    </xf>
    <xf numFmtId="0" fontId="4" fillId="5" borderId="1" xfId="0" applyFont="1" applyFill="1" applyBorder="1" applyAlignment="1">
      <alignment horizontal="right"/>
    </xf>
    <xf numFmtId="166" fontId="3" fillId="0" borderId="7" xfId="6" applyNumberFormat="1" applyFont="1" applyFill="1" applyBorder="1" applyAlignment="1">
      <alignment horizontal="center"/>
    </xf>
    <xf numFmtId="3" fontId="3" fillId="0" borderId="7" xfId="0" applyNumberFormat="1" applyFont="1" applyBorder="1"/>
    <xf numFmtId="3" fontId="3" fillId="0" borderId="7" xfId="0" applyNumberFormat="1" applyFont="1" applyBorder="1" applyAlignment="1">
      <alignment horizontal="right"/>
    </xf>
    <xf numFmtId="0" fontId="4" fillId="5" borderId="4" xfId="0" applyFont="1" applyFill="1" applyBorder="1" applyAlignment="1">
      <alignment horizontal="right"/>
    </xf>
    <xf numFmtId="0" fontId="4" fillId="5" borderId="4" xfId="0" applyFont="1" applyFill="1" applyBorder="1" applyAlignment="1">
      <alignment horizontal="left"/>
    </xf>
    <xf numFmtId="166" fontId="3" fillId="0" borderId="10" xfId="6" applyNumberFormat="1" applyFont="1" applyFill="1" applyBorder="1" applyAlignment="1">
      <alignment horizontal="center"/>
    </xf>
    <xf numFmtId="3" fontId="3" fillId="0" borderId="10" xfId="0" applyNumberFormat="1" applyFont="1" applyBorder="1"/>
    <xf numFmtId="0" fontId="4" fillId="5" borderId="1" xfId="0" applyFont="1" applyFill="1" applyBorder="1" applyAlignment="1">
      <alignment horizontal="center"/>
    </xf>
    <xf numFmtId="0" fontId="3" fillId="3" borderId="0" xfId="6" applyFont="1" applyFill="1" applyBorder="1"/>
    <xf numFmtId="0" fontId="3" fillId="0" borderId="0" xfId="0" applyFont="1" applyAlignment="1">
      <alignment wrapText="1"/>
    </xf>
    <xf numFmtId="165" fontId="3" fillId="0" borderId="0" xfId="0" applyNumberFormat="1" applyFont="1" applyAlignment="1">
      <alignment horizontal="center"/>
    </xf>
    <xf numFmtId="0" fontId="8" fillId="0" borderId="0" xfId="0" applyFont="1" applyBorder="1" applyAlignment="1">
      <alignment vertical="center" wrapText="1"/>
    </xf>
    <xf numFmtId="2" fontId="3" fillId="0" borderId="0" xfId="0" applyNumberFormat="1" applyFont="1"/>
    <xf numFmtId="0" fontId="8" fillId="0" borderId="0" xfId="0" applyFont="1" applyBorder="1" applyAlignment="1">
      <alignment horizontal="center" vertical="center" wrapText="1"/>
    </xf>
    <xf numFmtId="43" fontId="3" fillId="0" borderId="0" xfId="0" applyNumberFormat="1" applyFont="1" applyFill="1"/>
    <xf numFmtId="0" fontId="3" fillId="0" borderId="8" xfId="0" applyFont="1" applyFill="1" applyBorder="1"/>
    <xf numFmtId="4" fontId="3" fillId="0" borderId="0" xfId="0" applyNumberFormat="1" applyFont="1" applyBorder="1" applyAlignment="1">
      <alignment horizontal="center"/>
    </xf>
    <xf numFmtId="0" fontId="4" fillId="0" borderId="8" xfId="0" applyFont="1" applyFill="1" applyBorder="1" applyAlignment="1">
      <alignment horizontal="center"/>
    </xf>
    <xf numFmtId="4" fontId="3" fillId="0" borderId="10" xfId="0" applyNumberFormat="1" applyFont="1" applyBorder="1" applyAlignment="1">
      <alignment horizontal="center"/>
    </xf>
    <xf numFmtId="0" fontId="4" fillId="0" borderId="9" xfId="0" applyFont="1" applyFill="1" applyBorder="1" applyAlignment="1">
      <alignment horizontal="center"/>
    </xf>
    <xf numFmtId="4" fontId="3" fillId="0" borderId="5" xfId="0" applyNumberFormat="1" applyFont="1" applyBorder="1" applyAlignment="1">
      <alignment horizontal="center"/>
    </xf>
    <xf numFmtId="4" fontId="3" fillId="0" borderId="12" xfId="0" applyNumberFormat="1" applyFont="1" applyBorder="1" applyAlignment="1">
      <alignment horizontal="center"/>
    </xf>
    <xf numFmtId="4" fontId="3" fillId="0" borderId="7" xfId="0" applyNumberFormat="1" applyFont="1" applyBorder="1" applyAlignment="1">
      <alignment horizontal="center"/>
    </xf>
    <xf numFmtId="0" fontId="4" fillId="0" borderId="11" xfId="0" applyFont="1" applyFill="1" applyBorder="1" applyAlignment="1">
      <alignment horizontal="center"/>
    </xf>
    <xf numFmtId="4" fontId="3" fillId="0" borderId="13" xfId="0" applyNumberFormat="1" applyFont="1" applyBorder="1" applyAlignment="1">
      <alignment horizontal="center"/>
    </xf>
    <xf numFmtId="4" fontId="3" fillId="0" borderId="0" xfId="0" applyNumberFormat="1" applyFont="1" applyFill="1" applyBorder="1" applyAlignment="1">
      <alignment horizontal="center" wrapText="1"/>
    </xf>
    <xf numFmtId="4" fontId="3" fillId="0" borderId="0" xfId="0" applyNumberFormat="1" applyFont="1" applyFill="1" applyBorder="1" applyAlignment="1">
      <alignment horizontal="center"/>
    </xf>
    <xf numFmtId="164" fontId="3" fillId="0" borderId="0" xfId="0" applyNumberFormat="1" applyFont="1" applyBorder="1" applyAlignment="1">
      <alignment horizontal="center"/>
    </xf>
    <xf numFmtId="4" fontId="3" fillId="0" borderId="0" xfId="3" applyNumberFormat="1" applyFont="1" applyFill="1" applyBorder="1" applyAlignment="1">
      <alignment horizontal="center" wrapText="1"/>
    </xf>
    <xf numFmtId="4" fontId="3" fillId="0" borderId="10" xfId="0" applyNumberFormat="1" applyFont="1" applyFill="1" applyBorder="1" applyAlignment="1">
      <alignment horizontal="center" wrapText="1"/>
    </xf>
    <xf numFmtId="4" fontId="3" fillId="0" borderId="7" xfId="5" applyNumberFormat="1" applyFont="1" applyFill="1" applyBorder="1" applyAlignment="1">
      <alignment horizontal="center" wrapText="1"/>
    </xf>
    <xf numFmtId="4" fontId="3" fillId="0" borderId="7" xfId="0" applyNumberFormat="1" applyFont="1" applyFill="1" applyBorder="1" applyAlignment="1">
      <alignment horizontal="center" wrapText="1"/>
    </xf>
    <xf numFmtId="0" fontId="4" fillId="5" borderId="8"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4" xfId="0" applyFont="1" applyFill="1" applyBorder="1" applyAlignment="1">
      <alignment horizontal="center" vertical="center"/>
    </xf>
    <xf numFmtId="4" fontId="3" fillId="0" borderId="5" xfId="0" applyNumberFormat="1" applyFont="1" applyBorder="1" applyAlignment="1">
      <alignment horizontal="right"/>
    </xf>
    <xf numFmtId="3" fontId="3" fillId="0" borderId="10" xfId="0" applyNumberFormat="1" applyFont="1" applyFill="1" applyBorder="1" applyAlignment="1">
      <alignment horizontal="right"/>
    </xf>
    <xf numFmtId="4" fontId="3" fillId="0" borderId="13" xfId="0" applyNumberFormat="1" applyFont="1" applyBorder="1" applyAlignment="1">
      <alignment horizontal="right"/>
    </xf>
    <xf numFmtId="3" fontId="5" fillId="0" borderId="8" xfId="0" applyNumberFormat="1" applyFont="1" applyBorder="1"/>
    <xf numFmtId="4" fontId="4" fillId="5" borderId="6" xfId="0" applyNumberFormat="1" applyFont="1" applyFill="1" applyBorder="1" applyAlignment="1">
      <alignment horizontal="right"/>
    </xf>
    <xf numFmtId="0" fontId="4" fillId="4" borderId="2" xfId="0" applyFont="1" applyFill="1" applyBorder="1" applyAlignment="1">
      <alignment horizontal="center" vertical="center" shrinkToFit="1"/>
    </xf>
    <xf numFmtId="4" fontId="3" fillId="0" borderId="0" xfId="0" applyNumberFormat="1" applyFont="1" applyFill="1" applyBorder="1" applyAlignment="1">
      <alignment horizontal="right"/>
    </xf>
    <xf numFmtId="0" fontId="4" fillId="6" borderId="1" xfId="0" applyFont="1" applyFill="1" applyBorder="1" applyAlignment="1">
      <alignment horizontal="center" vertical="center"/>
    </xf>
    <xf numFmtId="0" fontId="4" fillId="6" borderId="3" xfId="0" applyFont="1" applyFill="1" applyBorder="1" applyAlignment="1">
      <alignment vertical="center"/>
    </xf>
    <xf numFmtId="0" fontId="4" fillId="6" borderId="3"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 xfId="6" applyFont="1" applyFill="1" applyBorder="1" applyAlignment="1">
      <alignment horizontal="center"/>
    </xf>
    <xf numFmtId="0" fontId="4" fillId="4" borderId="2" xfId="6" applyNumberFormat="1" applyFont="1" applyFill="1" applyBorder="1" applyAlignment="1">
      <alignment horizontal="center"/>
    </xf>
    <xf numFmtId="0" fontId="7" fillId="0" borderId="7" xfId="0" applyFont="1" applyBorder="1" applyAlignment="1">
      <alignment vertical="top"/>
    </xf>
    <xf numFmtId="0" fontId="8" fillId="0" borderId="0" xfId="0" applyFont="1" applyAlignment="1">
      <alignment horizontal="left"/>
    </xf>
    <xf numFmtId="0" fontId="13" fillId="5" borderId="2" xfId="0" applyFont="1" applyFill="1" applyBorder="1" applyAlignment="1">
      <alignment horizontal="left"/>
    </xf>
    <xf numFmtId="0" fontId="13" fillId="5" borderId="3" xfId="0" applyFont="1" applyFill="1" applyBorder="1" applyAlignment="1">
      <alignment horizontal="left"/>
    </xf>
    <xf numFmtId="3" fontId="13" fillId="5" borderId="6" xfId="0" applyNumberFormat="1" applyFont="1" applyFill="1" applyBorder="1" applyAlignment="1">
      <alignment horizontal="right"/>
    </xf>
    <xf numFmtId="4" fontId="13" fillId="5" borderId="6" xfId="0" applyNumberFormat="1" applyFont="1" applyFill="1" applyBorder="1" applyAlignment="1">
      <alignment horizontal="right"/>
    </xf>
    <xf numFmtId="3" fontId="13" fillId="5" borderId="14" xfId="0" applyNumberFormat="1" applyFont="1" applyFill="1" applyBorder="1" applyAlignment="1">
      <alignment horizontal="right"/>
    </xf>
    <xf numFmtId="3" fontId="13" fillId="5" borderId="0" xfId="0" applyNumberFormat="1" applyFont="1" applyFill="1" applyBorder="1" applyAlignment="1">
      <alignment horizontal="right"/>
    </xf>
    <xf numFmtId="3" fontId="12" fillId="5" borderId="7" xfId="0" applyNumberFormat="1" applyFont="1" applyFill="1" applyBorder="1" applyAlignment="1">
      <alignment horizontal="right"/>
    </xf>
    <xf numFmtId="0" fontId="8" fillId="0" borderId="7" xfId="0" applyFont="1" applyBorder="1" applyAlignment="1"/>
    <xf numFmtId="0" fontId="8" fillId="0" borderId="0" xfId="0" applyFont="1" applyBorder="1" applyAlignment="1"/>
    <xf numFmtId="0" fontId="8" fillId="0" borderId="7" xfId="0" applyFont="1" applyBorder="1" applyAlignment="1">
      <alignment vertical="top"/>
    </xf>
    <xf numFmtId="0" fontId="8" fillId="0" borderId="0" xfId="0" applyFont="1" applyAlignment="1">
      <alignment vertical="top"/>
    </xf>
    <xf numFmtId="0" fontId="8" fillId="0" borderId="7" xfId="0" applyFont="1" applyBorder="1" applyAlignment="1">
      <alignment horizontal="right" vertical="top"/>
    </xf>
    <xf numFmtId="0" fontId="7" fillId="0" borderId="0" xfId="0" applyFont="1" applyBorder="1" applyAlignment="1">
      <alignment vertical="center" wrapText="1"/>
    </xf>
    <xf numFmtId="0" fontId="7" fillId="0" borderId="7" xfId="0" applyFont="1" applyBorder="1" applyAlignment="1">
      <alignment horizontal="right" vertical="center"/>
    </xf>
    <xf numFmtId="3" fontId="5" fillId="0" borderId="0" xfId="0" applyNumberFormat="1" applyFont="1" applyBorder="1"/>
    <xf numFmtId="3" fontId="5" fillId="0" borderId="10" xfId="0" applyNumberFormat="1" applyFont="1" applyBorder="1"/>
    <xf numFmtId="3" fontId="3" fillId="0" borderId="9" xfId="0" applyNumberFormat="1" applyFont="1" applyBorder="1" applyAlignment="1">
      <alignment horizontal="right"/>
    </xf>
    <xf numFmtId="166" fontId="3" fillId="0" borderId="13" xfId="6" applyNumberFormat="1" applyFont="1" applyFill="1" applyBorder="1" applyAlignment="1">
      <alignment horizontal="center"/>
    </xf>
    <xf numFmtId="4" fontId="12" fillId="5" borderId="7" xfId="0" applyNumberFormat="1" applyFont="1" applyFill="1" applyBorder="1" applyAlignment="1">
      <alignment horizontal="right"/>
    </xf>
    <xf numFmtId="166" fontId="3" fillId="0" borderId="5" xfId="6" applyNumberFormat="1" applyFont="1" applyFill="1" applyBorder="1" applyAlignment="1">
      <alignment horizontal="center"/>
    </xf>
    <xf numFmtId="0" fontId="4" fillId="4" borderId="2" xfId="6" applyFont="1" applyFill="1" applyBorder="1" applyAlignment="1">
      <alignment horizontal="center" vertical="center"/>
    </xf>
    <xf numFmtId="0" fontId="4" fillId="4" borderId="14" xfId="6" applyNumberFormat="1" applyFont="1" applyFill="1" applyBorder="1" applyAlignment="1">
      <alignment horizontal="center" vertical="center"/>
    </xf>
    <xf numFmtId="166" fontId="3" fillId="0" borderId="12" xfId="6" applyNumberFormat="1" applyFont="1" applyFill="1" applyBorder="1" applyAlignment="1">
      <alignment horizontal="center"/>
    </xf>
    <xf numFmtId="3" fontId="11" fillId="0" borderId="0" xfId="0" applyNumberFormat="1" applyFont="1" applyAlignment="1">
      <alignment vertical="center" wrapText="1"/>
    </xf>
    <xf numFmtId="0" fontId="4" fillId="5" borderId="5" xfId="0" applyFont="1" applyFill="1" applyBorder="1" applyAlignment="1">
      <alignment horizontal="right"/>
    </xf>
    <xf numFmtId="0" fontId="3" fillId="0" borderId="0" xfId="0" applyFont="1" applyBorder="1"/>
    <xf numFmtId="4" fontId="3" fillId="0" borderId="9" xfId="0" applyNumberFormat="1" applyFont="1" applyBorder="1" applyAlignment="1">
      <alignment horizontal="center"/>
    </xf>
    <xf numFmtId="9" fontId="3" fillId="0" borderId="0" xfId="7" applyFont="1"/>
    <xf numFmtId="167" fontId="3" fillId="0" borderId="0" xfId="7" applyNumberFormat="1" applyFont="1" applyAlignment="1">
      <alignment horizontal="center"/>
    </xf>
    <xf numFmtId="3" fontId="5" fillId="0" borderId="0" xfId="0" applyNumberFormat="1" applyFont="1" applyFill="1" applyBorder="1"/>
    <xf numFmtId="3" fontId="3" fillId="0" borderId="0" xfId="0" applyNumberFormat="1" applyFont="1" applyFill="1" applyBorder="1" applyAlignment="1">
      <alignment horizontal="right" wrapText="1"/>
    </xf>
    <xf numFmtId="3" fontId="3" fillId="0" borderId="0" xfId="0" applyNumberFormat="1" applyFont="1" applyFill="1" applyBorder="1"/>
    <xf numFmtId="3" fontId="5" fillId="0" borderId="0" xfId="0" applyNumberFormat="1" applyFont="1" applyFill="1"/>
    <xf numFmtId="4" fontId="5" fillId="0" borderId="0" xfId="0" applyNumberFormat="1" applyFont="1" applyFill="1"/>
    <xf numFmtId="0" fontId="3" fillId="0" borderId="0" xfId="0" applyNumberFormat="1" applyFont="1" applyBorder="1" applyAlignment="1">
      <alignment horizontal="center"/>
    </xf>
    <xf numFmtId="0" fontId="4" fillId="5" borderId="16" xfId="5" applyFont="1" applyFill="1" applyBorder="1" applyAlignment="1">
      <alignment horizontal="center" vertical="center"/>
    </xf>
    <xf numFmtId="4" fontId="14" fillId="0" borderId="0" xfId="0" applyNumberFormat="1" applyFont="1"/>
    <xf numFmtId="4" fontId="3" fillId="0" borderId="11" xfId="0" applyNumberFormat="1" applyFont="1" applyBorder="1" applyAlignment="1">
      <alignment horizontal="center"/>
    </xf>
    <xf numFmtId="3" fontId="3" fillId="0" borderId="11" xfId="0" applyNumberFormat="1" applyFont="1" applyBorder="1" applyAlignment="1">
      <alignment horizontal="right"/>
    </xf>
    <xf numFmtId="0" fontId="4" fillId="4" borderId="7" xfId="0" applyFont="1" applyFill="1" applyBorder="1" applyAlignment="1">
      <alignment horizontal="center" vertical="center"/>
    </xf>
    <xf numFmtId="3" fontId="4" fillId="4" borderId="7" xfId="0" applyNumberFormat="1" applyFont="1" applyFill="1" applyBorder="1" applyAlignment="1">
      <alignment horizontal="center" vertical="center"/>
    </xf>
    <xf numFmtId="0" fontId="3" fillId="0" borderId="0" xfId="0" applyFont="1" applyAlignment="1">
      <alignment horizontal="right"/>
    </xf>
    <xf numFmtId="0" fontId="7" fillId="0" borderId="0" xfId="0" applyFont="1" applyBorder="1" applyAlignment="1">
      <alignment horizontal="right" vertical="center" wrapText="1"/>
    </xf>
    <xf numFmtId="4" fontId="15" fillId="0" borderId="0" xfId="0" applyNumberFormat="1" applyFont="1"/>
    <xf numFmtId="0" fontId="15" fillId="0" borderId="0" xfId="0" applyFont="1"/>
    <xf numFmtId="3" fontId="3" fillId="0" borderId="8" xfId="0" applyNumberFormat="1" applyFont="1" applyBorder="1" applyAlignment="1">
      <alignment horizontal="right"/>
    </xf>
    <xf numFmtId="43" fontId="3" fillId="0" borderId="0" xfId="0" applyNumberFormat="1" applyFont="1" applyBorder="1"/>
    <xf numFmtId="4" fontId="0" fillId="0" borderId="0" xfId="0" applyNumberFormat="1"/>
    <xf numFmtId="2" fontId="4" fillId="0" borderId="0" xfId="0" applyNumberFormat="1" applyFont="1"/>
    <xf numFmtId="2" fontId="3" fillId="0" borderId="0" xfId="4" applyNumberFormat="1" applyFont="1" applyBorder="1"/>
    <xf numFmtId="0" fontId="5" fillId="0" borderId="0" xfId="0" applyFont="1" applyAlignment="1">
      <alignment horizontal="center"/>
    </xf>
    <xf numFmtId="43" fontId="3" fillId="0" borderId="0" xfId="8" applyFont="1" applyBorder="1"/>
    <xf numFmtId="3" fontId="3" fillId="0" borderId="0" xfId="0" applyNumberFormat="1" applyFont="1" applyFill="1"/>
    <xf numFmtId="43" fontId="5" fillId="0" borderId="0" xfId="8" applyFont="1"/>
    <xf numFmtId="43" fontId="3" fillId="0" borderId="0" xfId="8" applyFont="1"/>
    <xf numFmtId="0" fontId="2" fillId="3" borderId="0" xfId="0" applyFont="1" applyFill="1" applyAlignment="1">
      <alignment horizontal="left"/>
    </xf>
    <xf numFmtId="0" fontId="4" fillId="2" borderId="0" xfId="0" applyFont="1" applyFill="1" applyAlignment="1">
      <alignment horizontal="right"/>
    </xf>
    <xf numFmtId="0" fontId="4" fillId="4" borderId="2" xfId="0" applyFont="1" applyFill="1" applyBorder="1" applyAlignment="1">
      <alignment horizontal="center" vertical="center" shrinkToFit="1"/>
    </xf>
    <xf numFmtId="0" fontId="4" fillId="4" borderId="1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5" borderId="2"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3" borderId="0" xfId="6" applyFont="1" applyFill="1" applyBorder="1" applyAlignment="1">
      <alignment horizontal="left" vertical="center" wrapText="1"/>
    </xf>
    <xf numFmtId="0" fontId="4" fillId="3" borderId="10" xfId="6" applyNumberFormat="1" applyFont="1" applyFill="1" applyBorder="1" applyAlignment="1">
      <alignment horizontal="right" vertical="top" wrapText="1"/>
    </xf>
    <xf numFmtId="0" fontId="4" fillId="4" borderId="2" xfId="0" applyFont="1" applyFill="1" applyBorder="1" applyAlignment="1">
      <alignment horizontal="center" vertical="center"/>
    </xf>
    <xf numFmtId="0" fontId="4" fillId="4" borderId="15" xfId="6" applyFont="1" applyFill="1" applyBorder="1" applyAlignment="1">
      <alignment horizontal="center" vertical="center"/>
    </xf>
    <xf numFmtId="0" fontId="4" fillId="4" borderId="6" xfId="6" applyFont="1" applyFill="1" applyBorder="1" applyAlignment="1">
      <alignment horizontal="center" vertical="center"/>
    </xf>
    <xf numFmtId="0" fontId="4" fillId="4" borderId="14" xfId="6" applyFont="1" applyFill="1" applyBorder="1" applyAlignment="1">
      <alignment horizontal="center" vertical="center"/>
    </xf>
    <xf numFmtId="0" fontId="4" fillId="4" borderId="1" xfId="6" applyFont="1" applyFill="1" applyBorder="1" applyAlignment="1">
      <alignment horizontal="center" vertical="center"/>
    </xf>
    <xf numFmtId="0" fontId="4" fillId="4" borderId="3" xfId="6" applyFont="1" applyFill="1" applyBorder="1" applyAlignment="1">
      <alignment horizontal="center" vertical="center"/>
    </xf>
    <xf numFmtId="0" fontId="4" fillId="4" borderId="4" xfId="6"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2" xfId="6" applyFont="1" applyFill="1" applyBorder="1" applyAlignment="1">
      <alignment horizontal="center" vertical="center"/>
    </xf>
    <xf numFmtId="0" fontId="4" fillId="3" borderId="10" xfId="0" applyFont="1" applyFill="1" applyBorder="1" applyAlignment="1">
      <alignment horizontal="right" vertical="top" wrapText="1"/>
    </xf>
    <xf numFmtId="0" fontId="4" fillId="6" borderId="1"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 xfId="0" applyFont="1" applyFill="1" applyBorder="1" applyAlignment="1">
      <alignment horizontal="right" vertical="center"/>
    </xf>
    <xf numFmtId="0" fontId="4" fillId="4" borderId="1" xfId="0" applyFont="1" applyFill="1" applyBorder="1" applyAlignment="1">
      <alignment horizontal="center" vertical="center"/>
    </xf>
    <xf numFmtId="0" fontId="4" fillId="4" borderId="1" xfId="0" applyFont="1" applyFill="1" applyBorder="1" applyAlignment="1">
      <alignment horizontal="right" vertical="center"/>
    </xf>
    <xf numFmtId="0" fontId="4" fillId="4" borderId="4" xfId="0" applyFont="1" applyFill="1" applyBorder="1" applyAlignment="1">
      <alignment horizontal="right" vertical="center"/>
    </xf>
    <xf numFmtId="0" fontId="4" fillId="6" borderId="1" xfId="0" applyFont="1" applyFill="1" applyBorder="1" applyAlignment="1">
      <alignment horizontal="center" vertical="center"/>
    </xf>
    <xf numFmtId="0" fontId="4" fillId="6" borderId="3" xfId="0" applyFont="1" applyFill="1" applyBorder="1" applyAlignment="1">
      <alignment horizontal="center" vertical="center"/>
    </xf>
    <xf numFmtId="0" fontId="4" fillId="3" borderId="10" xfId="0" applyFont="1" applyFill="1" applyBorder="1" applyAlignment="1">
      <alignment horizontal="left" wrapText="1"/>
    </xf>
    <xf numFmtId="0" fontId="4" fillId="6" borderId="4" xfId="0" applyFont="1" applyFill="1" applyBorder="1" applyAlignment="1">
      <alignment horizontal="center" vertical="center"/>
    </xf>
    <xf numFmtId="0" fontId="3" fillId="0" borderId="0" xfId="0" applyFont="1" applyAlignment="1">
      <alignment horizontal="right" vertical="top" wrapText="1"/>
    </xf>
    <xf numFmtId="0" fontId="3" fillId="0" borderId="0" xfId="0" applyFont="1" applyBorder="1" applyAlignment="1">
      <alignment horizontal="left" vertical="top" wrapText="1"/>
    </xf>
    <xf numFmtId="0" fontId="7" fillId="0" borderId="0" xfId="0" applyFont="1" applyBorder="1" applyAlignment="1">
      <alignment horizontal="center" vertical="top"/>
    </xf>
  </cellXfs>
  <cellStyles count="9">
    <cellStyle name="Comma" xfId="8" builtinId="3"/>
    <cellStyle name="Hyperlink 2" xfId="1" xr:uid="{00000000-0005-0000-0000-000000000000}"/>
    <cellStyle name="Normal" xfId="0" builtinId="0"/>
    <cellStyle name="Normal 2" xfId="2" xr:uid="{00000000-0005-0000-0000-000002000000}"/>
    <cellStyle name="Normal_indices value" xfId="3" xr:uid="{00000000-0005-0000-0000-000003000000}"/>
    <cellStyle name="Normal_Milena sa NEXa" xfId="4" xr:uid="{00000000-0005-0000-0000-000004000000}"/>
    <cellStyle name="Normal_Sheet1" xfId="5" xr:uid="{00000000-0005-0000-0000-000005000000}"/>
    <cellStyle name="Normal_Sheet1 2"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87"/>
  <sheetViews>
    <sheetView tabSelected="1" zoomScale="115" zoomScaleNormal="115" workbookViewId="0">
      <pane xSplit="1" ySplit="4" topLeftCell="B251" activePane="bottomRight" state="frozen"/>
      <selection activeCell="H135" sqref="H135"/>
      <selection pane="topRight" activeCell="H135" sqref="H135"/>
      <selection pane="bottomLeft" activeCell="H135" sqref="H135"/>
      <selection pane="bottomRight" activeCell="AD268" sqref="AD268"/>
    </sheetView>
  </sheetViews>
  <sheetFormatPr defaultColWidth="9.140625" defaultRowHeight="11.25" x14ac:dyDescent="0.2"/>
  <cols>
    <col min="1" max="1" width="7.140625" style="37" customWidth="1"/>
    <col min="2" max="2" width="15" style="4" customWidth="1"/>
    <col min="3" max="3" width="13.85546875" style="4" bestFit="1" customWidth="1"/>
    <col min="4" max="4" width="14.140625" style="4" customWidth="1"/>
    <col min="5" max="5" width="13.85546875" style="4" bestFit="1" customWidth="1"/>
    <col min="6" max="6" width="12.42578125" style="4" customWidth="1"/>
    <col min="7" max="7" width="13.42578125" style="4" bestFit="1" customWidth="1"/>
    <col min="8" max="9" width="14.28515625" style="4" customWidth="1"/>
    <col min="10" max="10" width="11.7109375" style="4" bestFit="1" customWidth="1"/>
    <col min="11" max="11" width="10.42578125" style="4" customWidth="1"/>
    <col min="12" max="12" width="9.42578125" style="4" customWidth="1"/>
    <col min="13" max="13" width="12.42578125" style="4" customWidth="1"/>
    <col min="14" max="14" width="14.42578125" style="4" bestFit="1" customWidth="1"/>
    <col min="15" max="15" width="10.42578125" style="4" bestFit="1" customWidth="1"/>
    <col min="16" max="16" width="10" style="4" bestFit="1" customWidth="1"/>
    <col min="17" max="18" width="10" style="4" customWidth="1"/>
    <col min="19" max="19" width="12.85546875" style="4" customWidth="1"/>
    <col min="20" max="20" width="10" style="4" customWidth="1"/>
    <col min="21" max="21" width="11.42578125" style="4" bestFit="1" customWidth="1"/>
    <col min="22" max="22" width="10" style="4" customWidth="1"/>
    <col min="23" max="23" width="12.42578125" style="4" customWidth="1"/>
    <col min="24" max="24" width="10" style="4" customWidth="1"/>
    <col min="25" max="25" width="14" style="4" bestFit="1" customWidth="1"/>
    <col min="26" max="26" width="9.28515625" style="4" bestFit="1" customWidth="1"/>
    <col min="27" max="27" width="9.28515625" style="37" bestFit="1" customWidth="1"/>
    <col min="28" max="28" width="11.140625" style="4" bestFit="1" customWidth="1"/>
    <col min="29" max="29" width="10.140625" style="4" bestFit="1" customWidth="1"/>
    <col min="30" max="31" width="9.140625" style="4"/>
    <col min="32" max="32" width="10" style="4" bestFit="1" customWidth="1"/>
    <col min="33" max="33" width="9.140625" style="4"/>
    <col min="34" max="34" width="10" style="4" bestFit="1" customWidth="1"/>
    <col min="35" max="16384" width="9.140625" style="4"/>
  </cols>
  <sheetData>
    <row r="1" spans="1:28" ht="12.75" x14ac:dyDescent="0.2">
      <c r="A1" s="171" t="s">
        <v>71</v>
      </c>
      <c r="B1" s="171"/>
      <c r="C1" s="171"/>
      <c r="D1" s="171"/>
      <c r="E1" s="171"/>
      <c r="F1" s="1"/>
      <c r="G1" s="1"/>
      <c r="H1" s="1"/>
      <c r="I1" s="2"/>
      <c r="J1" s="2"/>
      <c r="K1" s="3"/>
      <c r="L1" s="3"/>
      <c r="M1" s="3"/>
      <c r="N1" s="3"/>
      <c r="O1" s="3"/>
      <c r="P1" s="3"/>
      <c r="Q1" s="3"/>
      <c r="R1" s="3"/>
      <c r="S1" s="3"/>
      <c r="T1" s="3"/>
      <c r="U1" s="172" t="s">
        <v>72</v>
      </c>
      <c r="V1" s="172"/>
      <c r="W1" s="172"/>
      <c r="X1" s="172"/>
      <c r="Y1" s="172"/>
      <c r="Z1" s="172"/>
      <c r="AA1" s="172"/>
    </row>
    <row r="2" spans="1:28" x14ac:dyDescent="0.2">
      <c r="A2" s="5"/>
      <c r="B2" s="6" t="s">
        <v>0</v>
      </c>
      <c r="C2" s="173" t="s">
        <v>1</v>
      </c>
      <c r="D2" s="173"/>
      <c r="E2" s="173"/>
      <c r="F2" s="173"/>
      <c r="G2" s="174" t="s">
        <v>2</v>
      </c>
      <c r="H2" s="175"/>
      <c r="I2" s="175"/>
      <c r="J2" s="175"/>
      <c r="K2" s="175"/>
      <c r="L2" s="175"/>
      <c r="M2" s="175"/>
      <c r="N2" s="175"/>
      <c r="O2" s="175"/>
      <c r="P2" s="175"/>
      <c r="Q2" s="175"/>
      <c r="R2" s="175"/>
      <c r="S2" s="175"/>
      <c r="T2" s="175"/>
      <c r="U2" s="175"/>
      <c r="V2" s="175"/>
      <c r="W2" s="175"/>
      <c r="X2" s="175"/>
      <c r="Y2" s="175"/>
      <c r="Z2" s="176"/>
      <c r="AA2" s="5"/>
    </row>
    <row r="3" spans="1:28" ht="42.75" x14ac:dyDescent="0.2">
      <c r="A3" s="7"/>
      <c r="B3" s="6" t="s">
        <v>3</v>
      </c>
      <c r="C3" s="6" t="s">
        <v>4</v>
      </c>
      <c r="D3" s="6" t="s">
        <v>5</v>
      </c>
      <c r="E3" s="6" t="s">
        <v>6</v>
      </c>
      <c r="F3" s="6" t="s">
        <v>5</v>
      </c>
      <c r="G3" s="6" t="s">
        <v>7</v>
      </c>
      <c r="H3" s="6" t="s">
        <v>5</v>
      </c>
      <c r="I3" s="8" t="s">
        <v>8</v>
      </c>
      <c r="J3" s="6" t="s">
        <v>5</v>
      </c>
      <c r="K3" s="9" t="s">
        <v>9</v>
      </c>
      <c r="L3" s="6" t="s">
        <v>5</v>
      </c>
      <c r="M3" s="10" t="s">
        <v>10</v>
      </c>
      <c r="N3" s="6" t="s">
        <v>5</v>
      </c>
      <c r="O3" s="9" t="s">
        <v>11</v>
      </c>
      <c r="P3" s="6" t="s">
        <v>5</v>
      </c>
      <c r="Q3" s="10" t="s">
        <v>12</v>
      </c>
      <c r="R3" s="106" t="s">
        <v>5</v>
      </c>
      <c r="S3" s="8" t="s">
        <v>13</v>
      </c>
      <c r="T3" s="6" t="s">
        <v>5</v>
      </c>
      <c r="U3" s="8" t="s">
        <v>14</v>
      </c>
      <c r="V3" s="6" t="s">
        <v>5</v>
      </c>
      <c r="W3" s="8" t="s">
        <v>15</v>
      </c>
      <c r="X3" s="6" t="s">
        <v>5</v>
      </c>
      <c r="Y3" s="8" t="s">
        <v>16</v>
      </c>
      <c r="Z3" s="6" t="s">
        <v>5</v>
      </c>
      <c r="AA3" s="7"/>
    </row>
    <row r="4" spans="1:28" x14ac:dyDescent="0.2">
      <c r="A4" s="12"/>
      <c r="B4" s="11">
        <v>1</v>
      </c>
      <c r="C4" s="11">
        <v>2</v>
      </c>
      <c r="D4" s="11">
        <v>3</v>
      </c>
      <c r="E4" s="11">
        <v>4</v>
      </c>
      <c r="F4" s="11">
        <v>5</v>
      </c>
      <c r="G4" s="11">
        <v>6</v>
      </c>
      <c r="H4" s="11">
        <v>7</v>
      </c>
      <c r="I4" s="11">
        <v>8</v>
      </c>
      <c r="J4" s="11">
        <v>9</v>
      </c>
      <c r="K4" s="11">
        <v>10</v>
      </c>
      <c r="L4" s="11">
        <v>11</v>
      </c>
      <c r="M4" s="11">
        <v>12</v>
      </c>
      <c r="N4" s="11">
        <v>13</v>
      </c>
      <c r="O4" s="11">
        <v>14</v>
      </c>
      <c r="P4" s="11">
        <v>15</v>
      </c>
      <c r="Q4" s="11">
        <v>16</v>
      </c>
      <c r="R4" s="11">
        <v>17</v>
      </c>
      <c r="S4" s="11">
        <v>18</v>
      </c>
      <c r="T4" s="11">
        <v>19</v>
      </c>
      <c r="U4" s="11">
        <v>20</v>
      </c>
      <c r="V4" s="11">
        <v>21</v>
      </c>
      <c r="W4" s="11">
        <v>22</v>
      </c>
      <c r="X4" s="11">
        <v>23</v>
      </c>
      <c r="Y4" s="11">
        <v>24</v>
      </c>
      <c r="Z4" s="11">
        <v>25</v>
      </c>
      <c r="AA4" s="12"/>
    </row>
    <row r="5" spans="1:28" x14ac:dyDescent="0.2">
      <c r="A5" s="13"/>
      <c r="B5" s="14"/>
      <c r="C5" s="14"/>
      <c r="D5" s="14"/>
      <c r="E5" s="14"/>
      <c r="F5" s="14"/>
      <c r="G5" s="14"/>
      <c r="H5" s="14"/>
      <c r="I5" s="14"/>
      <c r="J5" s="14"/>
      <c r="K5" s="14"/>
      <c r="L5" s="14"/>
      <c r="M5" s="14"/>
      <c r="N5" s="14"/>
      <c r="O5" s="14"/>
      <c r="P5" s="14"/>
      <c r="Q5" s="14"/>
      <c r="R5" s="14"/>
      <c r="S5" s="14"/>
      <c r="T5" s="14"/>
      <c r="U5" s="14"/>
      <c r="V5" s="14"/>
      <c r="W5" s="14"/>
      <c r="X5" s="14"/>
      <c r="Y5" s="14"/>
      <c r="Z5" s="15"/>
      <c r="AA5" s="13"/>
    </row>
    <row r="6" spans="1:28" s="58" customFormat="1" x14ac:dyDescent="0.2">
      <c r="A6" s="116">
        <v>2002</v>
      </c>
      <c r="B6" s="118">
        <v>13031180</v>
      </c>
      <c r="C6" s="118">
        <v>5609637</v>
      </c>
      <c r="D6" s="119">
        <f>+C6/B6*100</f>
        <v>43.047805340728928</v>
      </c>
      <c r="E6" s="118">
        <v>5613376</v>
      </c>
      <c r="F6" s="119">
        <f>+E6/B6*100</f>
        <v>43.07649806080493</v>
      </c>
      <c r="G6" s="118" t="s">
        <v>17</v>
      </c>
      <c r="H6" s="118" t="s">
        <v>17</v>
      </c>
      <c r="I6" s="118" t="s">
        <v>17</v>
      </c>
      <c r="J6" s="118" t="s">
        <v>17</v>
      </c>
      <c r="K6" s="118"/>
      <c r="L6" s="118"/>
      <c r="M6" s="118"/>
      <c r="N6" s="118"/>
      <c r="O6" s="118"/>
      <c r="P6" s="118"/>
      <c r="Q6" s="118"/>
      <c r="R6" s="118"/>
      <c r="S6" s="118"/>
      <c r="T6" s="118"/>
      <c r="U6" s="118"/>
      <c r="V6" s="118"/>
      <c r="W6" s="118"/>
      <c r="X6" s="118"/>
      <c r="Y6" s="118" t="s">
        <v>17</v>
      </c>
      <c r="Z6" s="120" t="s">
        <v>17</v>
      </c>
      <c r="AA6" s="116">
        <v>2002</v>
      </c>
    </row>
    <row r="7" spans="1:28" s="58" customFormat="1" x14ac:dyDescent="0.2">
      <c r="A7" s="117">
        <v>2003</v>
      </c>
      <c r="B7" s="121">
        <v>43554344.709999993</v>
      </c>
      <c r="C7" s="121">
        <v>9094856.8000000007</v>
      </c>
      <c r="D7" s="119">
        <f>+C7/B7*100</f>
        <v>20.881629285337038</v>
      </c>
      <c r="E7" s="121">
        <v>11209099.870000001</v>
      </c>
      <c r="F7" s="119">
        <f>+E7/B7*100</f>
        <v>25.735893731461452</v>
      </c>
      <c r="G7" s="121">
        <v>0</v>
      </c>
      <c r="H7" s="121">
        <v>0</v>
      </c>
      <c r="I7" s="121">
        <v>0</v>
      </c>
      <c r="J7" s="121">
        <v>0</v>
      </c>
      <c r="K7" s="121"/>
      <c r="L7" s="121"/>
      <c r="M7" s="121"/>
      <c r="N7" s="121"/>
      <c r="O7" s="121"/>
      <c r="P7" s="121"/>
      <c r="Q7" s="121"/>
      <c r="R7" s="121"/>
      <c r="S7" s="121"/>
      <c r="T7" s="121"/>
      <c r="U7" s="121"/>
      <c r="V7" s="121"/>
      <c r="W7" s="121"/>
      <c r="X7" s="121"/>
      <c r="Y7" s="121">
        <v>0</v>
      </c>
      <c r="Z7" s="121">
        <v>0</v>
      </c>
      <c r="AA7" s="117">
        <v>2003</v>
      </c>
      <c r="AB7" s="57"/>
    </row>
    <row r="8" spans="1:28" ht="11.25" customHeight="1" x14ac:dyDescent="0.2">
      <c r="A8" s="16">
        <v>2004</v>
      </c>
      <c r="B8" s="17">
        <v>40076554.645099998</v>
      </c>
      <c r="C8" s="17">
        <v>1210993.82</v>
      </c>
      <c r="D8" s="105">
        <f>+C8/B8*100</f>
        <v>3.021701418008655</v>
      </c>
      <c r="E8" s="17">
        <f>B8-C8</f>
        <v>38865560.825099997</v>
      </c>
      <c r="F8" s="105">
        <f>+E8/B8*100</f>
        <v>96.978298581991339</v>
      </c>
      <c r="G8" s="17">
        <f>B8-I8-K8-M8-O8-Q8-S8-U8-W8-Y8</f>
        <v>34263560.319200002</v>
      </c>
      <c r="H8" s="105">
        <f>+G8/B8*100</f>
        <v>85.495274288477972</v>
      </c>
      <c r="I8" s="17">
        <v>2906925.9188999999</v>
      </c>
      <c r="J8" s="105">
        <f>+I8/B8*100</f>
        <v>7.2534326981010029</v>
      </c>
      <c r="K8" s="17"/>
      <c r="L8" s="17"/>
      <c r="M8" s="17"/>
      <c r="N8" s="17"/>
      <c r="O8" s="17"/>
      <c r="P8" s="17"/>
      <c r="Q8" s="17"/>
      <c r="R8" s="17"/>
      <c r="S8" s="17"/>
      <c r="T8" s="17"/>
      <c r="U8" s="17"/>
      <c r="V8" s="17"/>
      <c r="W8" s="17"/>
      <c r="X8" s="17"/>
      <c r="Y8" s="17">
        <v>2906068.4070000001</v>
      </c>
      <c r="Z8" s="105">
        <f>+Y8/B8*100</f>
        <v>7.2512930134210372</v>
      </c>
      <c r="AA8" s="16">
        <v>2004</v>
      </c>
    </row>
    <row r="9" spans="1:28" x14ac:dyDescent="0.2">
      <c r="A9" s="18">
        <v>2005</v>
      </c>
      <c r="B9" s="19">
        <v>197376747.28209999</v>
      </c>
      <c r="C9" s="19">
        <v>1449254.2</v>
      </c>
      <c r="D9" s="105">
        <f>+C9/B9*100</f>
        <v>0.73425781909793997</v>
      </c>
      <c r="E9" s="17">
        <f>B9-C9</f>
        <v>195927493.0821</v>
      </c>
      <c r="F9" s="105">
        <f t="shared" ref="F9:F72" si="0">+E9/B9*100</f>
        <v>99.265742180902066</v>
      </c>
      <c r="G9" s="17">
        <f>B9-I9-K9-M9-O9-Q9-S9-U9-W9-Y9</f>
        <v>164834874.7087</v>
      </c>
      <c r="H9" s="105">
        <f>+G9/B9*100</f>
        <v>83.512813428377342</v>
      </c>
      <c r="I9" s="19">
        <v>15995283.667400001</v>
      </c>
      <c r="J9" s="105">
        <f t="shared" ref="J9:J22" si="1">+I9/B9*100</f>
        <v>8.10393518368139</v>
      </c>
      <c r="K9" s="19"/>
      <c r="L9" s="19"/>
      <c r="M9" s="19"/>
      <c r="N9" s="19"/>
      <c r="O9" s="19"/>
      <c r="P9" s="19"/>
      <c r="Q9" s="19"/>
      <c r="R9" s="19"/>
      <c r="S9" s="19"/>
      <c r="T9" s="19"/>
      <c r="U9" s="19"/>
      <c r="V9" s="19"/>
      <c r="W9" s="19"/>
      <c r="X9" s="19"/>
      <c r="Y9" s="19">
        <v>16546588.905999999</v>
      </c>
      <c r="Z9" s="105">
        <f>+Y9/B9*100</f>
        <v>8.3832513879412787</v>
      </c>
      <c r="AA9" s="18">
        <v>2005</v>
      </c>
    </row>
    <row r="10" spans="1:28" x14ac:dyDescent="0.2">
      <c r="A10" s="21">
        <v>2006</v>
      </c>
      <c r="B10" s="22">
        <f>SUM(B11:B22)</f>
        <v>377018176.02219999</v>
      </c>
      <c r="C10" s="22">
        <f>SUM(C11:C22)</f>
        <v>13417503.7936</v>
      </c>
      <c r="D10" s="23">
        <f t="shared" ref="D10:D73" si="2">+C10/B10*100</f>
        <v>3.5588479937927282</v>
      </c>
      <c r="E10" s="22">
        <f>SUM(E11:E22)</f>
        <v>363600672.22860003</v>
      </c>
      <c r="F10" s="23">
        <f t="shared" si="0"/>
        <v>96.44115200620729</v>
      </c>
      <c r="G10" s="22">
        <f>SUM(G11:G22)</f>
        <v>308162275.12020004</v>
      </c>
      <c r="H10" s="23">
        <f t="shared" ref="H10:H73" si="3">+G10/B10*100</f>
        <v>81.736715818723411</v>
      </c>
      <c r="I10" s="22">
        <f>SUM(I11:I22)</f>
        <v>6582957.7560000001</v>
      </c>
      <c r="J10" s="23">
        <f t="shared" si="1"/>
        <v>1.746058459423552</v>
      </c>
      <c r="K10" s="22">
        <f>SUM(K11:K22)</f>
        <v>7591036.9163999995</v>
      </c>
      <c r="L10" s="23">
        <f>+K10/B10*100</f>
        <v>2.013440571086158</v>
      </c>
      <c r="M10" s="22">
        <f>SUM(M11:M22)</f>
        <v>1199997.9725000001</v>
      </c>
      <c r="N10" s="23">
        <f>+M10/B10*100</f>
        <v>0.3182865041576512</v>
      </c>
      <c r="O10" s="22">
        <f>SUM(O11:O22)</f>
        <v>3830189.9188000001</v>
      </c>
      <c r="P10" s="23">
        <f>+O10/B10*100</f>
        <v>1.0159165160712218</v>
      </c>
      <c r="Q10" s="23">
        <f>SUM(Q11:Q22)</f>
        <v>0</v>
      </c>
      <c r="R10" s="23">
        <f>+Q10/B10*100</f>
        <v>0</v>
      </c>
      <c r="S10" s="23">
        <f>SUM(S11:S22)</f>
        <v>0</v>
      </c>
      <c r="T10" s="23">
        <f>+S10/B10*100</f>
        <v>0</v>
      </c>
      <c r="U10" s="23">
        <f>SUM(U11:U22)</f>
        <v>0</v>
      </c>
      <c r="V10" s="23">
        <f>+U10/B10*100</f>
        <v>0</v>
      </c>
      <c r="W10" s="23">
        <f>SUM(W11:W22)</f>
        <v>0</v>
      </c>
      <c r="X10" s="23">
        <f>+W10/B10*100</f>
        <v>0</v>
      </c>
      <c r="Y10" s="22">
        <f>SUM(Y11:Y22)</f>
        <v>49651718.338300005</v>
      </c>
      <c r="Z10" s="23">
        <f>+Y10/B10*100</f>
        <v>13.169582130538013</v>
      </c>
      <c r="AA10" s="21">
        <v>2006</v>
      </c>
    </row>
    <row r="11" spans="1:28" x14ac:dyDescent="0.2">
      <c r="A11" s="24" t="s">
        <v>18</v>
      </c>
      <c r="B11" s="25">
        <v>9923158.9821000006</v>
      </c>
      <c r="C11" s="25">
        <v>1260.5364</v>
      </c>
      <c r="D11" s="26">
        <f t="shared" si="2"/>
        <v>1.2702974952571378E-2</v>
      </c>
      <c r="E11" s="25">
        <f t="shared" ref="E11:E22" si="4">B11-C11</f>
        <v>9921898.445700001</v>
      </c>
      <c r="F11" s="26">
        <f t="shared" si="0"/>
        <v>99.987297025047425</v>
      </c>
      <c r="G11" s="25">
        <f t="shared" ref="G11:G61" si="5">B11-I11-K11-M11-O11-Q11-S11-U11-W11-Y11</f>
        <v>6760869.2001000009</v>
      </c>
      <c r="H11" s="26">
        <f t="shared" si="3"/>
        <v>68.132226968203057</v>
      </c>
      <c r="I11" s="25">
        <v>1249471.4728000001</v>
      </c>
      <c r="J11" s="26">
        <f t="shared" si="1"/>
        <v>12.591468856378023</v>
      </c>
      <c r="K11" s="25">
        <v>0</v>
      </c>
      <c r="L11" s="26">
        <f t="shared" ref="L11:L75" si="6">+K11/B11*100</f>
        <v>0</v>
      </c>
      <c r="M11" s="26">
        <v>0</v>
      </c>
      <c r="N11" s="26">
        <f t="shared" ref="N11:N75" si="7">+M11/B11*100</f>
        <v>0</v>
      </c>
      <c r="O11" s="26">
        <v>0</v>
      </c>
      <c r="P11" s="26">
        <f t="shared" ref="P11:P22" si="8">+O11/B11*100</f>
        <v>0</v>
      </c>
      <c r="Q11" s="25">
        <v>0</v>
      </c>
      <c r="R11" s="26">
        <f>+Q11/B11*100</f>
        <v>0</v>
      </c>
      <c r="S11" s="25">
        <v>0</v>
      </c>
      <c r="T11" s="26">
        <f>+S11/B11*100</f>
        <v>0</v>
      </c>
      <c r="U11" s="25">
        <v>0</v>
      </c>
      <c r="V11" s="26">
        <f>+U11/B11*100</f>
        <v>0</v>
      </c>
      <c r="W11" s="25">
        <v>0</v>
      </c>
      <c r="X11" s="26">
        <f t="shared" ref="X11:X23" si="9">+W11/B11*100</f>
        <v>0</v>
      </c>
      <c r="Y11" s="25">
        <v>1912818.3092</v>
      </c>
      <c r="Z11" s="26">
        <f t="shared" ref="Z11:Z75" si="10">+Y11/B11*100</f>
        <v>19.276304175418922</v>
      </c>
      <c r="AA11" s="27" t="s">
        <v>18</v>
      </c>
    </row>
    <row r="12" spans="1:28" x14ac:dyDescent="0.2">
      <c r="A12" s="24" t="s">
        <v>19</v>
      </c>
      <c r="B12" s="25">
        <v>12023088.021600001</v>
      </c>
      <c r="C12" s="25">
        <v>5100</v>
      </c>
      <c r="D12" s="26">
        <f>+C12/B12*100</f>
        <v>4.2418386947160561E-2</v>
      </c>
      <c r="E12" s="25">
        <f t="shared" si="4"/>
        <v>12017988.021600001</v>
      </c>
      <c r="F12" s="26">
        <f t="shared" si="0"/>
        <v>99.957581613052838</v>
      </c>
      <c r="G12" s="25">
        <f t="shared" si="5"/>
        <v>9143684.7142000012</v>
      </c>
      <c r="H12" s="26">
        <f t="shared" si="3"/>
        <v>76.051050260739785</v>
      </c>
      <c r="I12" s="25">
        <v>380074.8786</v>
      </c>
      <c r="J12" s="26">
        <f t="shared" si="1"/>
        <v>3.16120848418625</v>
      </c>
      <c r="K12" s="25">
        <v>0</v>
      </c>
      <c r="L12" s="26">
        <f t="shared" si="6"/>
        <v>0</v>
      </c>
      <c r="M12" s="26">
        <v>0</v>
      </c>
      <c r="N12" s="26">
        <f t="shared" si="7"/>
        <v>0</v>
      </c>
      <c r="O12" s="26">
        <v>0</v>
      </c>
      <c r="P12" s="26">
        <f t="shared" si="8"/>
        <v>0</v>
      </c>
      <c r="Q12" s="25">
        <v>0</v>
      </c>
      <c r="R12" s="26">
        <f t="shared" ref="R12:R23" si="11">+Q12/B12*100</f>
        <v>0</v>
      </c>
      <c r="S12" s="25">
        <v>0</v>
      </c>
      <c r="T12" s="26">
        <f t="shared" ref="T12:T22" si="12">+S12/B12*100</f>
        <v>0</v>
      </c>
      <c r="U12" s="25">
        <v>0</v>
      </c>
      <c r="V12" s="26">
        <f t="shared" ref="V12:V23" si="13">+U12/B12*100</f>
        <v>0</v>
      </c>
      <c r="W12" s="25">
        <v>0</v>
      </c>
      <c r="X12" s="26">
        <f t="shared" si="9"/>
        <v>0</v>
      </c>
      <c r="Y12" s="25">
        <v>2499328.4287999999</v>
      </c>
      <c r="Z12" s="26">
        <f t="shared" si="10"/>
        <v>20.787741255073968</v>
      </c>
      <c r="AA12" s="27" t="s">
        <v>19</v>
      </c>
    </row>
    <row r="13" spans="1:28" x14ac:dyDescent="0.2">
      <c r="A13" s="24" t="s">
        <v>20</v>
      </c>
      <c r="B13" s="25">
        <v>10745159.5043</v>
      </c>
      <c r="C13" s="25">
        <v>1000</v>
      </c>
      <c r="D13" s="26">
        <f>+C13/B13*100</f>
        <v>9.3065161070882176E-3</v>
      </c>
      <c r="E13" s="25">
        <f t="shared" si="4"/>
        <v>10744159.5043</v>
      </c>
      <c r="F13" s="26">
        <f t="shared" si="0"/>
        <v>99.990693483892912</v>
      </c>
      <c r="G13" s="25">
        <f t="shared" si="5"/>
        <v>8649929.7805000003</v>
      </c>
      <c r="H13" s="26">
        <f t="shared" si="3"/>
        <v>80.500710827405314</v>
      </c>
      <c r="I13" s="25">
        <v>350712.58669999999</v>
      </c>
      <c r="J13" s="26">
        <f t="shared" si="1"/>
        <v>3.2639123370821226</v>
      </c>
      <c r="K13" s="25">
        <v>0</v>
      </c>
      <c r="L13" s="26">
        <f t="shared" si="6"/>
        <v>0</v>
      </c>
      <c r="M13" s="26">
        <v>0</v>
      </c>
      <c r="N13" s="26">
        <f t="shared" si="7"/>
        <v>0</v>
      </c>
      <c r="O13" s="25">
        <v>0</v>
      </c>
      <c r="P13" s="26">
        <f t="shared" si="8"/>
        <v>0</v>
      </c>
      <c r="Q13" s="25">
        <v>0</v>
      </c>
      <c r="R13" s="26">
        <f t="shared" si="11"/>
        <v>0</v>
      </c>
      <c r="S13" s="25">
        <v>0</v>
      </c>
      <c r="T13" s="26">
        <f t="shared" si="12"/>
        <v>0</v>
      </c>
      <c r="U13" s="25">
        <v>0</v>
      </c>
      <c r="V13" s="26">
        <f t="shared" si="13"/>
        <v>0</v>
      </c>
      <c r="W13" s="25">
        <v>0</v>
      </c>
      <c r="X13" s="26">
        <f t="shared" si="9"/>
        <v>0</v>
      </c>
      <c r="Y13" s="25">
        <v>1744517.1370999999</v>
      </c>
      <c r="Z13" s="26">
        <f>+Y13/B13*100</f>
        <v>16.235376835512575</v>
      </c>
      <c r="AA13" s="27" t="s">
        <v>20</v>
      </c>
    </row>
    <row r="14" spans="1:28" x14ac:dyDescent="0.2">
      <c r="A14" s="24" t="s">
        <v>21</v>
      </c>
      <c r="B14" s="25">
        <v>9395174.5965999998</v>
      </c>
      <c r="C14" s="25">
        <v>0</v>
      </c>
      <c r="D14" s="26">
        <f t="shared" si="2"/>
        <v>0</v>
      </c>
      <c r="E14" s="25">
        <f>B14-C14</f>
        <v>9395174.5965999998</v>
      </c>
      <c r="F14" s="26">
        <f t="shared" si="0"/>
        <v>100</v>
      </c>
      <c r="G14" s="25">
        <f t="shared" si="5"/>
        <v>7434933.4569000006</v>
      </c>
      <c r="H14" s="26">
        <f t="shared" si="3"/>
        <v>79.135660337707975</v>
      </c>
      <c r="I14" s="25">
        <v>660325.45550000004</v>
      </c>
      <c r="J14" s="26">
        <f t="shared" si="1"/>
        <v>7.0283468253901722</v>
      </c>
      <c r="K14" s="25">
        <v>0</v>
      </c>
      <c r="L14" s="26">
        <f t="shared" si="6"/>
        <v>0</v>
      </c>
      <c r="M14" s="26">
        <v>0</v>
      </c>
      <c r="N14" s="26">
        <f t="shared" si="7"/>
        <v>0</v>
      </c>
      <c r="O14" s="25">
        <v>0</v>
      </c>
      <c r="P14" s="26">
        <f t="shared" si="8"/>
        <v>0</v>
      </c>
      <c r="Q14" s="25">
        <v>0</v>
      </c>
      <c r="R14" s="26">
        <f t="shared" si="11"/>
        <v>0</v>
      </c>
      <c r="S14" s="25">
        <v>0</v>
      </c>
      <c r="T14" s="26">
        <f t="shared" si="12"/>
        <v>0</v>
      </c>
      <c r="U14" s="25">
        <v>0</v>
      </c>
      <c r="V14" s="26">
        <f t="shared" si="13"/>
        <v>0</v>
      </c>
      <c r="W14" s="25">
        <v>0</v>
      </c>
      <c r="X14" s="26">
        <f t="shared" si="9"/>
        <v>0</v>
      </c>
      <c r="Y14" s="25">
        <v>1299915.6842</v>
      </c>
      <c r="Z14" s="26">
        <f t="shared" si="10"/>
        <v>13.83599283690187</v>
      </c>
      <c r="AA14" s="27" t="s">
        <v>21</v>
      </c>
    </row>
    <row r="15" spans="1:28" x14ac:dyDescent="0.2">
      <c r="A15" s="24" t="s">
        <v>22</v>
      </c>
      <c r="B15" s="25">
        <v>13712588.0144</v>
      </c>
      <c r="C15" s="25">
        <v>0</v>
      </c>
      <c r="D15" s="26">
        <f t="shared" si="2"/>
        <v>0</v>
      </c>
      <c r="E15" s="25">
        <f t="shared" si="4"/>
        <v>13712588.0144</v>
      </c>
      <c r="F15" s="26">
        <f t="shared" si="0"/>
        <v>100</v>
      </c>
      <c r="G15" s="25">
        <f t="shared" si="5"/>
        <v>10195577.161900001</v>
      </c>
      <c r="H15" s="26">
        <f t="shared" si="3"/>
        <v>74.351954213116585</v>
      </c>
      <c r="I15" s="25">
        <v>800054.87710000004</v>
      </c>
      <c r="J15" s="26">
        <f t="shared" si="1"/>
        <v>5.8344557297268649</v>
      </c>
      <c r="K15" s="25">
        <v>228022.57500000001</v>
      </c>
      <c r="L15" s="26">
        <f t="shared" si="6"/>
        <v>1.6628704571343256</v>
      </c>
      <c r="M15" s="26">
        <v>0</v>
      </c>
      <c r="N15" s="26">
        <f t="shared" si="7"/>
        <v>0</v>
      </c>
      <c r="O15" s="25">
        <v>0</v>
      </c>
      <c r="P15" s="26">
        <f t="shared" si="8"/>
        <v>0</v>
      </c>
      <c r="Q15" s="25">
        <v>0</v>
      </c>
      <c r="R15" s="26">
        <f t="shared" si="11"/>
        <v>0</v>
      </c>
      <c r="S15" s="25">
        <v>0</v>
      </c>
      <c r="T15" s="26">
        <f t="shared" si="12"/>
        <v>0</v>
      </c>
      <c r="U15" s="25">
        <v>0</v>
      </c>
      <c r="V15" s="26">
        <f t="shared" si="13"/>
        <v>0</v>
      </c>
      <c r="W15" s="25">
        <v>0</v>
      </c>
      <c r="X15" s="26">
        <f t="shared" si="9"/>
        <v>0</v>
      </c>
      <c r="Y15" s="25">
        <v>2488933.4004000002</v>
      </c>
      <c r="Z15" s="26">
        <f t="shared" si="10"/>
        <v>18.150719600022232</v>
      </c>
      <c r="AA15" s="27" t="s">
        <v>23</v>
      </c>
    </row>
    <row r="16" spans="1:28" x14ac:dyDescent="0.2">
      <c r="A16" s="24" t="s">
        <v>24</v>
      </c>
      <c r="B16" s="25">
        <v>19880278.3585</v>
      </c>
      <c r="C16" s="25">
        <v>0</v>
      </c>
      <c r="D16" s="26">
        <f t="shared" si="2"/>
        <v>0</v>
      </c>
      <c r="E16" s="25">
        <f t="shared" si="4"/>
        <v>19880278.3585</v>
      </c>
      <c r="F16" s="26">
        <f t="shared" si="0"/>
        <v>100</v>
      </c>
      <c r="G16" s="25">
        <f t="shared" si="5"/>
        <v>15286816.519400001</v>
      </c>
      <c r="H16" s="26">
        <f t="shared" si="3"/>
        <v>76.894378658757461</v>
      </c>
      <c r="I16" s="25">
        <v>169573.95800000001</v>
      </c>
      <c r="J16" s="26">
        <f t="shared" si="1"/>
        <v>0.85297577298507532</v>
      </c>
      <c r="K16" s="25">
        <v>571512.51069999998</v>
      </c>
      <c r="L16" s="26">
        <f t="shared" si="6"/>
        <v>2.8747711696684792</v>
      </c>
      <c r="M16" s="26">
        <v>0</v>
      </c>
      <c r="N16" s="26">
        <f t="shared" si="7"/>
        <v>0</v>
      </c>
      <c r="O16" s="25">
        <v>0</v>
      </c>
      <c r="P16" s="26">
        <f t="shared" si="8"/>
        <v>0</v>
      </c>
      <c r="Q16" s="25">
        <v>0</v>
      </c>
      <c r="R16" s="26">
        <f t="shared" si="11"/>
        <v>0</v>
      </c>
      <c r="S16" s="25">
        <v>0</v>
      </c>
      <c r="T16" s="26">
        <f t="shared" si="12"/>
        <v>0</v>
      </c>
      <c r="U16" s="25">
        <v>0</v>
      </c>
      <c r="V16" s="26">
        <f t="shared" si="13"/>
        <v>0</v>
      </c>
      <c r="W16" s="25">
        <v>0</v>
      </c>
      <c r="X16" s="26">
        <f t="shared" si="9"/>
        <v>0</v>
      </c>
      <c r="Y16" s="25">
        <v>3852375.3703999999</v>
      </c>
      <c r="Z16" s="26">
        <f t="shared" si="10"/>
        <v>19.377874398588997</v>
      </c>
      <c r="AA16" s="27" t="s">
        <v>24</v>
      </c>
    </row>
    <row r="17" spans="1:28" x14ac:dyDescent="0.2">
      <c r="A17" s="24" t="s">
        <v>25</v>
      </c>
      <c r="B17" s="25">
        <v>24205901.755199999</v>
      </c>
      <c r="C17" s="25">
        <v>0</v>
      </c>
      <c r="D17" s="26">
        <f t="shared" si="2"/>
        <v>0</v>
      </c>
      <c r="E17" s="25">
        <f t="shared" si="4"/>
        <v>24205901.755199999</v>
      </c>
      <c r="F17" s="26">
        <f t="shared" si="0"/>
        <v>100</v>
      </c>
      <c r="G17" s="25">
        <f t="shared" si="5"/>
        <v>16835111.75</v>
      </c>
      <c r="H17" s="26">
        <f t="shared" si="3"/>
        <v>69.549616123610932</v>
      </c>
      <c r="I17" s="25">
        <v>1377719.3248999999</v>
      </c>
      <c r="J17" s="26">
        <f t="shared" si="1"/>
        <v>5.6916670109347747</v>
      </c>
      <c r="K17" s="25">
        <v>1259465.9612</v>
      </c>
      <c r="L17" s="26">
        <f t="shared" si="6"/>
        <v>5.2031358878395721</v>
      </c>
      <c r="M17" s="25">
        <v>559276.97250000003</v>
      </c>
      <c r="N17" s="26">
        <f t="shared" si="7"/>
        <v>2.3104983989280803</v>
      </c>
      <c r="O17" s="25">
        <v>0</v>
      </c>
      <c r="P17" s="26">
        <f t="shared" si="8"/>
        <v>0</v>
      </c>
      <c r="Q17" s="25">
        <v>0</v>
      </c>
      <c r="R17" s="26">
        <f t="shared" si="11"/>
        <v>0</v>
      </c>
      <c r="S17" s="25">
        <v>0</v>
      </c>
      <c r="T17" s="26">
        <f t="shared" si="12"/>
        <v>0</v>
      </c>
      <c r="U17" s="25">
        <v>0</v>
      </c>
      <c r="V17" s="26">
        <f t="shared" si="13"/>
        <v>0</v>
      </c>
      <c r="W17" s="25">
        <v>0</v>
      </c>
      <c r="X17" s="26">
        <f t="shared" si="9"/>
        <v>0</v>
      </c>
      <c r="Y17" s="25">
        <v>4174327.7466000002</v>
      </c>
      <c r="Z17" s="26">
        <f t="shared" si="10"/>
        <v>17.245082578686645</v>
      </c>
      <c r="AA17" s="27" t="s">
        <v>25</v>
      </c>
    </row>
    <row r="18" spans="1:28" x14ac:dyDescent="0.2">
      <c r="A18" s="24" t="s">
        <v>26</v>
      </c>
      <c r="B18" s="25">
        <v>45872865.226199999</v>
      </c>
      <c r="C18" s="25">
        <v>640721.34840000002</v>
      </c>
      <c r="D18" s="26">
        <f t="shared" si="2"/>
        <v>1.3967327857996017</v>
      </c>
      <c r="E18" s="25">
        <f t="shared" si="4"/>
        <v>45232143.877800003</v>
      </c>
      <c r="F18" s="26">
        <f t="shared" si="0"/>
        <v>98.6032672142004</v>
      </c>
      <c r="G18" s="25">
        <f>B18-I18-K18-M18-O18-Q18-S18-U18-W18-Y18</f>
        <v>37220626.40200001</v>
      </c>
      <c r="H18" s="26">
        <f t="shared" si="3"/>
        <v>81.138656193513029</v>
      </c>
      <c r="I18" s="25">
        <v>380303.1433</v>
      </c>
      <c r="J18" s="26">
        <f t="shared" si="1"/>
        <v>0.82903725639267944</v>
      </c>
      <c r="K18" s="25">
        <v>1253969.399</v>
      </c>
      <c r="L18" s="26">
        <f t="shared" si="6"/>
        <v>2.7335754869826685</v>
      </c>
      <c r="M18" s="25">
        <v>640721</v>
      </c>
      <c r="N18" s="26">
        <f t="shared" si="7"/>
        <v>1.3967320263092182</v>
      </c>
      <c r="O18" s="25">
        <v>0</v>
      </c>
      <c r="P18" s="26">
        <f t="shared" si="8"/>
        <v>0</v>
      </c>
      <c r="Q18" s="25">
        <v>0</v>
      </c>
      <c r="R18" s="26">
        <f t="shared" si="11"/>
        <v>0</v>
      </c>
      <c r="S18" s="25">
        <v>0</v>
      </c>
      <c r="T18" s="26">
        <f t="shared" si="12"/>
        <v>0</v>
      </c>
      <c r="U18" s="25">
        <v>0</v>
      </c>
      <c r="V18" s="26">
        <f t="shared" si="13"/>
        <v>0</v>
      </c>
      <c r="W18" s="25">
        <v>0</v>
      </c>
      <c r="X18" s="26">
        <f t="shared" si="9"/>
        <v>0</v>
      </c>
      <c r="Y18" s="25">
        <v>6377245.2818999998</v>
      </c>
      <c r="Z18" s="26">
        <f t="shared" si="10"/>
        <v>13.90199903680243</v>
      </c>
      <c r="AA18" s="27" t="s">
        <v>27</v>
      </c>
    </row>
    <row r="19" spans="1:28" x14ac:dyDescent="0.2">
      <c r="A19" s="24" t="s">
        <v>28</v>
      </c>
      <c r="B19" s="25">
        <v>37812782.746799998</v>
      </c>
      <c r="C19" s="25">
        <v>1750</v>
      </c>
      <c r="D19" s="26">
        <f t="shared" si="2"/>
        <v>4.6280645667319958E-3</v>
      </c>
      <c r="E19" s="25">
        <f t="shared" si="4"/>
        <v>37811032.746799998</v>
      </c>
      <c r="F19" s="26">
        <f t="shared" si="0"/>
        <v>99.995371935433269</v>
      </c>
      <c r="G19" s="25">
        <f t="shared" si="5"/>
        <v>28385870.035199996</v>
      </c>
      <c r="H19" s="26">
        <f t="shared" si="3"/>
        <v>75.069508174724902</v>
      </c>
      <c r="I19" s="25">
        <v>748452.17449999996</v>
      </c>
      <c r="J19" s="26">
        <f t="shared" si="1"/>
        <v>1.9793628506839782</v>
      </c>
      <c r="K19" s="25">
        <v>2231432.1896000002</v>
      </c>
      <c r="L19" s="26">
        <f t="shared" si="6"/>
        <v>5.9012641427159727</v>
      </c>
      <c r="M19" s="26">
        <v>0</v>
      </c>
      <c r="N19" s="26">
        <f t="shared" si="7"/>
        <v>0</v>
      </c>
      <c r="O19" s="25">
        <v>0</v>
      </c>
      <c r="P19" s="26">
        <f t="shared" si="8"/>
        <v>0</v>
      </c>
      <c r="Q19" s="25">
        <v>0</v>
      </c>
      <c r="R19" s="26">
        <f t="shared" si="11"/>
        <v>0</v>
      </c>
      <c r="S19" s="25">
        <v>0</v>
      </c>
      <c r="T19" s="26">
        <f t="shared" si="12"/>
        <v>0</v>
      </c>
      <c r="U19" s="25">
        <v>0</v>
      </c>
      <c r="V19" s="26">
        <f t="shared" si="13"/>
        <v>0</v>
      </c>
      <c r="W19" s="25">
        <v>0</v>
      </c>
      <c r="X19" s="26">
        <f t="shared" si="9"/>
        <v>0</v>
      </c>
      <c r="Y19" s="25">
        <v>6447028.3475000001</v>
      </c>
      <c r="Z19" s="26">
        <f t="shared" si="10"/>
        <v>17.04986483187513</v>
      </c>
      <c r="AA19" s="27" t="s">
        <v>28</v>
      </c>
    </row>
    <row r="20" spans="1:28" x14ac:dyDescent="0.2">
      <c r="A20" s="24" t="s">
        <v>29</v>
      </c>
      <c r="B20" s="25">
        <v>18175591.480099998</v>
      </c>
      <c r="C20" s="25">
        <v>2360968.5550000002</v>
      </c>
      <c r="D20" s="26">
        <f t="shared" si="2"/>
        <v>12.98977564270723</v>
      </c>
      <c r="E20" s="25">
        <f t="shared" si="4"/>
        <v>15814622.925099999</v>
      </c>
      <c r="F20" s="26">
        <f t="shared" si="0"/>
        <v>87.01022435729277</v>
      </c>
      <c r="G20" s="25">
        <f t="shared" si="5"/>
        <v>10590415.341200002</v>
      </c>
      <c r="H20" s="26">
        <f t="shared" si="3"/>
        <v>58.267239076071789</v>
      </c>
      <c r="I20" s="25">
        <v>184952.70550000001</v>
      </c>
      <c r="J20" s="26">
        <f t="shared" si="1"/>
        <v>1.0175883723096446</v>
      </c>
      <c r="K20" s="25">
        <v>1045708.5039</v>
      </c>
      <c r="L20" s="26">
        <f t="shared" si="6"/>
        <v>5.7533671190008873</v>
      </c>
      <c r="M20" s="26">
        <v>0</v>
      </c>
      <c r="N20" s="26">
        <f t="shared" si="7"/>
        <v>0</v>
      </c>
      <c r="O20" s="25">
        <v>2054194.5549999999</v>
      </c>
      <c r="P20" s="26">
        <f t="shared" si="8"/>
        <v>11.301940612216589</v>
      </c>
      <c r="Q20" s="25">
        <v>0</v>
      </c>
      <c r="R20" s="26">
        <f t="shared" si="11"/>
        <v>0</v>
      </c>
      <c r="S20" s="25">
        <v>0</v>
      </c>
      <c r="T20" s="26">
        <f t="shared" si="12"/>
        <v>0</v>
      </c>
      <c r="U20" s="25">
        <v>0</v>
      </c>
      <c r="V20" s="26">
        <f t="shared" si="13"/>
        <v>0</v>
      </c>
      <c r="W20" s="25">
        <v>0</v>
      </c>
      <c r="X20" s="26">
        <f t="shared" si="9"/>
        <v>0</v>
      </c>
      <c r="Y20" s="25">
        <v>4300320.3744999999</v>
      </c>
      <c r="Z20" s="26">
        <f t="shared" si="10"/>
        <v>23.659864820401104</v>
      </c>
      <c r="AA20" s="27" t="s">
        <v>30</v>
      </c>
    </row>
    <row r="21" spans="1:28" x14ac:dyDescent="0.2">
      <c r="A21" s="24" t="s">
        <v>31</v>
      </c>
      <c r="B21" s="25">
        <v>29179531.107900001</v>
      </c>
      <c r="C21" s="25">
        <v>2379033.0699999998</v>
      </c>
      <c r="D21" s="26">
        <f t="shared" si="2"/>
        <v>8.153088756645257</v>
      </c>
      <c r="E21" s="25">
        <f t="shared" si="4"/>
        <v>26800498.037900001</v>
      </c>
      <c r="F21" s="26">
        <f t="shared" si="0"/>
        <v>91.846911243354739</v>
      </c>
      <c r="G21" s="25">
        <f t="shared" si="5"/>
        <v>20545680.214400001</v>
      </c>
      <c r="H21" s="26">
        <f t="shared" si="3"/>
        <v>70.411276104561907</v>
      </c>
      <c r="I21" s="25">
        <v>68434.769700000004</v>
      </c>
      <c r="J21" s="26">
        <f t="shared" si="1"/>
        <v>0.2345300527515061</v>
      </c>
      <c r="K21" s="25">
        <v>466001.4375</v>
      </c>
      <c r="L21" s="26">
        <f t="shared" si="6"/>
        <v>1.5970148244562978</v>
      </c>
      <c r="M21" s="26">
        <v>0</v>
      </c>
      <c r="N21" s="26">
        <f t="shared" si="7"/>
        <v>0</v>
      </c>
      <c r="O21" s="25">
        <v>0</v>
      </c>
      <c r="P21" s="26">
        <f t="shared" si="8"/>
        <v>0</v>
      </c>
      <c r="Q21" s="25">
        <v>0</v>
      </c>
      <c r="R21" s="26">
        <f t="shared" si="11"/>
        <v>0</v>
      </c>
      <c r="S21" s="25">
        <v>0</v>
      </c>
      <c r="T21" s="26">
        <f t="shared" si="12"/>
        <v>0</v>
      </c>
      <c r="U21" s="25">
        <v>0</v>
      </c>
      <c r="V21" s="26">
        <f t="shared" si="13"/>
        <v>0</v>
      </c>
      <c r="W21" s="25">
        <v>0</v>
      </c>
      <c r="X21" s="26">
        <f t="shared" si="9"/>
        <v>0</v>
      </c>
      <c r="Y21" s="25">
        <v>8099414.6863000002</v>
      </c>
      <c r="Z21" s="26">
        <f t="shared" si="10"/>
        <v>27.757179018230293</v>
      </c>
      <c r="AA21" s="27" t="s">
        <v>31</v>
      </c>
    </row>
    <row r="22" spans="1:28" x14ac:dyDescent="0.2">
      <c r="A22" s="28" t="s">
        <v>32</v>
      </c>
      <c r="B22" s="29">
        <v>146092056.22850001</v>
      </c>
      <c r="C22" s="29">
        <v>8027670.2838000003</v>
      </c>
      <c r="D22" s="30">
        <f t="shared" si="2"/>
        <v>5.4949396230306062</v>
      </c>
      <c r="E22" s="29">
        <f t="shared" si="4"/>
        <v>138064385.9447</v>
      </c>
      <c r="F22" s="30">
        <f t="shared" si="0"/>
        <v>94.505060376969382</v>
      </c>
      <c r="G22" s="29">
        <f t="shared" si="5"/>
        <v>137112760.54440004</v>
      </c>
      <c r="H22" s="30">
        <f t="shared" si="3"/>
        <v>93.853672871811995</v>
      </c>
      <c r="I22" s="29">
        <v>212882.4094</v>
      </c>
      <c r="J22" s="30">
        <f t="shared" si="1"/>
        <v>0.1457179910364424</v>
      </c>
      <c r="K22" s="29">
        <v>534924.3395</v>
      </c>
      <c r="L22" s="30">
        <f t="shared" si="6"/>
        <v>0.36615566466073574</v>
      </c>
      <c r="M22" s="30">
        <v>0</v>
      </c>
      <c r="N22" s="30">
        <f t="shared" si="7"/>
        <v>0</v>
      </c>
      <c r="O22" s="29">
        <v>1775995.3637999999</v>
      </c>
      <c r="P22" s="30">
        <f t="shared" si="8"/>
        <v>1.2156686747034329</v>
      </c>
      <c r="Q22" s="29">
        <v>0</v>
      </c>
      <c r="R22" s="30">
        <f t="shared" si="11"/>
        <v>0</v>
      </c>
      <c r="S22" s="29">
        <v>0</v>
      </c>
      <c r="T22" s="30">
        <f t="shared" si="12"/>
        <v>0</v>
      </c>
      <c r="U22" s="29">
        <v>0</v>
      </c>
      <c r="V22" s="30">
        <f t="shared" si="13"/>
        <v>0</v>
      </c>
      <c r="W22" s="29">
        <v>0</v>
      </c>
      <c r="X22" s="30">
        <f t="shared" si="9"/>
        <v>0</v>
      </c>
      <c r="Y22" s="29">
        <v>6455493.5713999998</v>
      </c>
      <c r="Z22" s="30">
        <f t="shared" si="10"/>
        <v>4.4187847977874144</v>
      </c>
      <c r="AA22" s="31" t="s">
        <v>32</v>
      </c>
    </row>
    <row r="23" spans="1:28" x14ac:dyDescent="0.2">
      <c r="A23" s="18">
        <v>2007</v>
      </c>
      <c r="B23" s="19">
        <f>SUM(B24:B35)</f>
        <v>729487465.93760002</v>
      </c>
      <c r="C23" s="19">
        <f>SUM(C24:C35)</f>
        <v>15009187.469900001</v>
      </c>
      <c r="D23" s="32">
        <f t="shared" si="2"/>
        <v>2.0574976501630364</v>
      </c>
      <c r="E23" s="19">
        <f t="shared" ref="E23:Y23" si="14">SUM(E24:E35)</f>
        <v>714478278.46770012</v>
      </c>
      <c r="F23" s="32">
        <f t="shared" si="0"/>
        <v>97.942502349836985</v>
      </c>
      <c r="G23" s="19">
        <f t="shared" si="14"/>
        <v>578932324.27470005</v>
      </c>
      <c r="H23" s="32">
        <f t="shared" si="3"/>
        <v>79.361517682912677</v>
      </c>
      <c r="I23" s="19">
        <f t="shared" si="14"/>
        <v>1895371.2494999999</v>
      </c>
      <c r="J23" s="32">
        <f>+I23/B23*100</f>
        <v>0.25982231881995471</v>
      </c>
      <c r="K23" s="19">
        <f>SUM(K24:K35)</f>
        <v>9969944.2815000005</v>
      </c>
      <c r="L23" s="32">
        <f t="shared" si="6"/>
        <v>1.3667053578070421</v>
      </c>
      <c r="M23" s="19">
        <f t="shared" si="14"/>
        <v>0</v>
      </c>
      <c r="N23" s="32">
        <f t="shared" si="7"/>
        <v>0</v>
      </c>
      <c r="O23" s="19">
        <f t="shared" si="14"/>
        <v>5564593.0715999994</v>
      </c>
      <c r="P23" s="32">
        <f>+O23/B23*100</f>
        <v>0.76280859252981215</v>
      </c>
      <c r="Q23" s="19">
        <f t="shared" si="14"/>
        <v>0</v>
      </c>
      <c r="R23" s="32">
        <f t="shared" si="11"/>
        <v>0</v>
      </c>
      <c r="S23" s="19">
        <f t="shared" si="14"/>
        <v>0</v>
      </c>
      <c r="T23" s="32">
        <f>+S23/B23*100</f>
        <v>0</v>
      </c>
      <c r="U23" s="19">
        <f t="shared" si="14"/>
        <v>0</v>
      </c>
      <c r="V23" s="32">
        <f t="shared" si="13"/>
        <v>0</v>
      </c>
      <c r="W23" s="19">
        <f t="shared" si="14"/>
        <v>0</v>
      </c>
      <c r="X23" s="32">
        <f t="shared" si="9"/>
        <v>0</v>
      </c>
      <c r="Y23" s="19">
        <f t="shared" si="14"/>
        <v>133125233.06029999</v>
      </c>
      <c r="Z23" s="32">
        <f t="shared" si="10"/>
        <v>18.249146047930516</v>
      </c>
      <c r="AA23" s="18">
        <v>2007</v>
      </c>
    </row>
    <row r="24" spans="1:28" x14ac:dyDescent="0.2">
      <c r="A24" s="24" t="s">
        <v>18</v>
      </c>
      <c r="B24" s="25">
        <v>37907804.727399997</v>
      </c>
      <c r="C24" s="25">
        <v>50</v>
      </c>
      <c r="D24" s="26">
        <f t="shared" si="2"/>
        <v>1.31898959487516E-4</v>
      </c>
      <c r="E24" s="25">
        <f t="shared" ref="E24:E35" si="15">B24-C24</f>
        <v>37907754.727399997</v>
      </c>
      <c r="F24" s="26">
        <f t="shared" si="0"/>
        <v>99.999868101040505</v>
      </c>
      <c r="G24" s="25">
        <f t="shared" si="5"/>
        <v>31821737.942999996</v>
      </c>
      <c r="H24" s="26">
        <f t="shared" si="3"/>
        <v>83.945082475322153</v>
      </c>
      <c r="I24" s="25">
        <v>62838.659299999999</v>
      </c>
      <c r="J24" s="26">
        <f t="shared" ref="J24:J87" si="16">+I24/B24*100</f>
        <v>0.16576707554521042</v>
      </c>
      <c r="K24" s="25">
        <v>1639058.3128</v>
      </c>
      <c r="L24" s="26">
        <f t="shared" si="6"/>
        <v>4.3238017199536705</v>
      </c>
      <c r="M24" s="25">
        <v>0</v>
      </c>
      <c r="N24" s="26">
        <f t="shared" si="7"/>
        <v>0</v>
      </c>
      <c r="O24" s="25">
        <v>599996.34699999995</v>
      </c>
      <c r="P24" s="26">
        <f t="shared" ref="P24:P87" si="17">+O24/B24*100</f>
        <v>1.5827778773122119</v>
      </c>
      <c r="Q24" s="25">
        <v>0</v>
      </c>
      <c r="R24" s="26">
        <f>+Q24/$B$24*100</f>
        <v>0</v>
      </c>
      <c r="S24" s="25">
        <v>0</v>
      </c>
      <c r="T24" s="26">
        <f>+S24/$B$24*100</f>
        <v>0</v>
      </c>
      <c r="U24" s="25">
        <v>0</v>
      </c>
      <c r="V24" s="26">
        <f>+U24/B24*100</f>
        <v>0</v>
      </c>
      <c r="W24" s="25">
        <v>0</v>
      </c>
      <c r="X24" s="26">
        <f>+W24/B24*100</f>
        <v>0</v>
      </c>
      <c r="Y24" s="25">
        <v>3784173.4652999998</v>
      </c>
      <c r="Z24" s="26">
        <f t="shared" si="10"/>
        <v>9.9825708518667557</v>
      </c>
      <c r="AA24" s="27" t="s">
        <v>18</v>
      </c>
      <c r="AB24" s="33"/>
    </row>
    <row r="25" spans="1:28" x14ac:dyDescent="0.2">
      <c r="A25" s="24" t="s">
        <v>19</v>
      </c>
      <c r="B25" s="25">
        <v>61377674.147500001</v>
      </c>
      <c r="C25" s="25">
        <v>0</v>
      </c>
      <c r="D25" s="26">
        <f t="shared" si="2"/>
        <v>0</v>
      </c>
      <c r="E25" s="25">
        <f t="shared" si="15"/>
        <v>61377674.147500001</v>
      </c>
      <c r="F25" s="26">
        <f t="shared" si="0"/>
        <v>100</v>
      </c>
      <c r="G25" s="25">
        <f t="shared" si="5"/>
        <v>53178260.255000003</v>
      </c>
      <c r="H25" s="26">
        <f t="shared" si="3"/>
        <v>86.641048220896181</v>
      </c>
      <c r="I25" s="25">
        <v>627575.69039999996</v>
      </c>
      <c r="J25" s="26">
        <f t="shared" si="16"/>
        <v>1.0224820329487216</v>
      </c>
      <c r="K25" s="25">
        <v>726414.66590000002</v>
      </c>
      <c r="L25" s="26">
        <f t="shared" si="6"/>
        <v>1.1835161172029975</v>
      </c>
      <c r="M25" s="25">
        <v>0</v>
      </c>
      <c r="N25" s="26">
        <f t="shared" si="7"/>
        <v>0</v>
      </c>
      <c r="O25" s="25">
        <v>0</v>
      </c>
      <c r="P25" s="26">
        <f t="shared" si="17"/>
        <v>0</v>
      </c>
      <c r="Q25" s="25">
        <v>0</v>
      </c>
      <c r="R25" s="26">
        <f>+Q25/B25*100</f>
        <v>0</v>
      </c>
      <c r="S25" s="25">
        <v>0</v>
      </c>
      <c r="T25" s="26">
        <f>+S25/B25*100</f>
        <v>0</v>
      </c>
      <c r="U25" s="25">
        <v>0</v>
      </c>
      <c r="V25" s="26">
        <f t="shared" ref="V25:V88" si="18">+U25/B25*100</f>
        <v>0</v>
      </c>
      <c r="W25" s="25">
        <v>0</v>
      </c>
      <c r="X25" s="26">
        <f t="shared" ref="X25:X88" si="19">+W25/B25*100</f>
        <v>0</v>
      </c>
      <c r="Y25" s="25">
        <v>6845423.5362</v>
      </c>
      <c r="Z25" s="26">
        <f t="shared" si="10"/>
        <v>11.152953628952107</v>
      </c>
      <c r="AA25" s="27" t="s">
        <v>19</v>
      </c>
      <c r="AB25" s="33"/>
    </row>
    <row r="26" spans="1:28" x14ac:dyDescent="0.2">
      <c r="A26" s="24" t="s">
        <v>20</v>
      </c>
      <c r="B26" s="25">
        <v>119776682.4711</v>
      </c>
      <c r="C26" s="25">
        <v>8112868.3437000001</v>
      </c>
      <c r="D26" s="26">
        <f t="shared" si="2"/>
        <v>6.7733286448783483</v>
      </c>
      <c r="E26" s="25">
        <f t="shared" si="15"/>
        <v>111663814.1274</v>
      </c>
      <c r="F26" s="26">
        <f t="shared" si="0"/>
        <v>93.226671355121653</v>
      </c>
      <c r="G26" s="25">
        <f t="shared" si="5"/>
        <v>97820020.103999987</v>
      </c>
      <c r="H26" s="26">
        <f t="shared" si="3"/>
        <v>81.668667127762731</v>
      </c>
      <c r="I26" s="25">
        <v>130566.9457</v>
      </c>
      <c r="J26" s="26">
        <f t="shared" si="16"/>
        <v>0.10900865093796824</v>
      </c>
      <c r="K26" s="25">
        <v>3895402.8884999999</v>
      </c>
      <c r="L26" s="26">
        <f t="shared" si="6"/>
        <v>3.2522213907868851</v>
      </c>
      <c r="M26" s="25">
        <v>0</v>
      </c>
      <c r="N26" s="26">
        <f t="shared" si="7"/>
        <v>0</v>
      </c>
      <c r="O26" s="25">
        <v>393240.94209999999</v>
      </c>
      <c r="P26" s="26">
        <f t="shared" si="17"/>
        <v>0.32831176652006711</v>
      </c>
      <c r="Q26" s="25">
        <v>0</v>
      </c>
      <c r="R26" s="26">
        <f t="shared" ref="R26:R87" si="20">+Q26/B26*100</f>
        <v>0</v>
      </c>
      <c r="S26" s="25">
        <v>0</v>
      </c>
      <c r="T26" s="26">
        <f t="shared" ref="T26:T89" si="21">+S26/B26*100</f>
        <v>0</v>
      </c>
      <c r="U26" s="25">
        <v>0</v>
      </c>
      <c r="V26" s="26">
        <f t="shared" si="18"/>
        <v>0</v>
      </c>
      <c r="W26" s="25">
        <v>0</v>
      </c>
      <c r="X26" s="26">
        <f t="shared" si="19"/>
        <v>0</v>
      </c>
      <c r="Y26" s="25">
        <v>17537451.590799998</v>
      </c>
      <c r="Z26" s="26">
        <f t="shared" si="10"/>
        <v>14.641791063992338</v>
      </c>
      <c r="AA26" s="27" t="s">
        <v>20</v>
      </c>
      <c r="AB26" s="33"/>
    </row>
    <row r="27" spans="1:28" x14ac:dyDescent="0.2">
      <c r="A27" s="24" t="s">
        <v>21</v>
      </c>
      <c r="B27" s="25">
        <v>134328516.93349999</v>
      </c>
      <c r="C27" s="25">
        <v>502101.86249999999</v>
      </c>
      <c r="D27" s="26">
        <f t="shared" si="2"/>
        <v>0.37378650041120309</v>
      </c>
      <c r="E27" s="25">
        <f t="shared" si="15"/>
        <v>133826415.07099999</v>
      </c>
      <c r="F27" s="26">
        <f t="shared" si="0"/>
        <v>99.6262134995888</v>
      </c>
      <c r="G27" s="25">
        <f t="shared" si="5"/>
        <v>113272987.17559999</v>
      </c>
      <c r="H27" s="26">
        <f t="shared" si="3"/>
        <v>84.32534636831906</v>
      </c>
      <c r="I27" s="25">
        <v>245368.1961</v>
      </c>
      <c r="J27" s="26">
        <f t="shared" si="16"/>
        <v>0.18266277459273281</v>
      </c>
      <c r="K27" s="25">
        <v>214206.01</v>
      </c>
      <c r="L27" s="26">
        <f t="shared" si="6"/>
        <v>0.15946428568555088</v>
      </c>
      <c r="M27" s="25">
        <v>0</v>
      </c>
      <c r="N27" s="26">
        <f t="shared" si="7"/>
        <v>0</v>
      </c>
      <c r="O27" s="25">
        <v>500000</v>
      </c>
      <c r="P27" s="26">
        <f t="shared" si="17"/>
        <v>0.3722217823989879</v>
      </c>
      <c r="Q27" s="25">
        <v>0</v>
      </c>
      <c r="R27" s="26">
        <f t="shared" si="20"/>
        <v>0</v>
      </c>
      <c r="S27" s="25">
        <v>0</v>
      </c>
      <c r="T27" s="26">
        <f t="shared" si="21"/>
        <v>0</v>
      </c>
      <c r="U27" s="25">
        <v>0</v>
      </c>
      <c r="V27" s="26">
        <f t="shared" si="18"/>
        <v>0</v>
      </c>
      <c r="W27" s="25">
        <v>0</v>
      </c>
      <c r="X27" s="26">
        <f t="shared" si="19"/>
        <v>0</v>
      </c>
      <c r="Y27" s="25">
        <v>20095955.551800001</v>
      </c>
      <c r="Z27" s="26">
        <f t="shared" si="10"/>
        <v>14.960304789003667</v>
      </c>
      <c r="AA27" s="27" t="s">
        <v>21</v>
      </c>
      <c r="AB27" s="33"/>
    </row>
    <row r="28" spans="1:28" x14ac:dyDescent="0.2">
      <c r="A28" s="24" t="s">
        <v>22</v>
      </c>
      <c r="B28" s="25">
        <v>87909033.733899996</v>
      </c>
      <c r="C28" s="25">
        <v>1430</v>
      </c>
      <c r="D28" s="26">
        <f t="shared" si="2"/>
        <v>1.6266815129928507E-3</v>
      </c>
      <c r="E28" s="25">
        <f t="shared" si="15"/>
        <v>87907603.733899996</v>
      </c>
      <c r="F28" s="26">
        <f t="shared" si="0"/>
        <v>99.998373318487012</v>
      </c>
      <c r="G28" s="25">
        <f t="shared" si="5"/>
        <v>66333192.631799996</v>
      </c>
      <c r="H28" s="26">
        <f t="shared" si="3"/>
        <v>75.456628078281568</v>
      </c>
      <c r="I28" s="25">
        <v>162171.3653</v>
      </c>
      <c r="J28" s="26">
        <f t="shared" si="16"/>
        <v>0.18447633697225196</v>
      </c>
      <c r="K28" s="25">
        <v>0</v>
      </c>
      <c r="L28" s="26">
        <f t="shared" si="6"/>
        <v>0</v>
      </c>
      <c r="M28" s="25">
        <v>0</v>
      </c>
      <c r="N28" s="26">
        <f t="shared" si="7"/>
        <v>0</v>
      </c>
      <c r="O28" s="25">
        <v>0</v>
      </c>
      <c r="P28" s="26">
        <f t="shared" si="17"/>
        <v>0</v>
      </c>
      <c r="Q28" s="25">
        <v>0</v>
      </c>
      <c r="R28" s="26">
        <f t="shared" si="20"/>
        <v>0</v>
      </c>
      <c r="S28" s="25">
        <v>0</v>
      </c>
      <c r="T28" s="26">
        <f t="shared" si="21"/>
        <v>0</v>
      </c>
      <c r="U28" s="25">
        <v>0</v>
      </c>
      <c r="V28" s="26">
        <f t="shared" si="18"/>
        <v>0</v>
      </c>
      <c r="W28" s="25">
        <v>0</v>
      </c>
      <c r="X28" s="26">
        <f t="shared" si="19"/>
        <v>0</v>
      </c>
      <c r="Y28" s="25">
        <v>21413669.7368</v>
      </c>
      <c r="Z28" s="26">
        <f t="shared" si="10"/>
        <v>24.358895584746186</v>
      </c>
      <c r="AA28" s="27" t="s">
        <v>23</v>
      </c>
      <c r="AB28" s="33"/>
    </row>
    <row r="29" spans="1:28" x14ac:dyDescent="0.2">
      <c r="A29" s="24" t="s">
        <v>24</v>
      </c>
      <c r="B29" s="25">
        <v>38272594.689300001</v>
      </c>
      <c r="C29" s="25">
        <v>6500</v>
      </c>
      <c r="D29" s="26">
        <f t="shared" si="2"/>
        <v>1.698343175519591E-2</v>
      </c>
      <c r="E29" s="25">
        <f t="shared" si="15"/>
        <v>38266094.689300001</v>
      </c>
      <c r="F29" s="26">
        <f t="shared" si="0"/>
        <v>99.983016568244807</v>
      </c>
      <c r="G29" s="25">
        <f t="shared" si="5"/>
        <v>29149882.782299999</v>
      </c>
      <c r="H29" s="26">
        <f t="shared" si="3"/>
        <v>76.163853062331128</v>
      </c>
      <c r="I29" s="25">
        <v>73516.678899999999</v>
      </c>
      <c r="J29" s="26">
        <f t="shared" si="16"/>
        <v>0.19208699984104632</v>
      </c>
      <c r="K29" s="25">
        <v>0</v>
      </c>
      <c r="L29" s="26">
        <f t="shared" si="6"/>
        <v>0</v>
      </c>
      <c r="M29" s="25">
        <v>0</v>
      </c>
      <c r="N29" s="26">
        <f t="shared" si="7"/>
        <v>0</v>
      </c>
      <c r="O29" s="25">
        <v>652604.4</v>
      </c>
      <c r="P29" s="26">
        <f t="shared" si="17"/>
        <v>1.7051480446985499</v>
      </c>
      <c r="Q29" s="25">
        <v>0</v>
      </c>
      <c r="R29" s="26">
        <f t="shared" si="20"/>
        <v>0</v>
      </c>
      <c r="S29" s="25">
        <v>0</v>
      </c>
      <c r="T29" s="26">
        <f t="shared" si="21"/>
        <v>0</v>
      </c>
      <c r="U29" s="25">
        <v>0</v>
      </c>
      <c r="V29" s="26">
        <f t="shared" si="18"/>
        <v>0</v>
      </c>
      <c r="W29" s="25">
        <v>0</v>
      </c>
      <c r="X29" s="26">
        <f t="shared" si="19"/>
        <v>0</v>
      </c>
      <c r="Y29" s="25">
        <v>8396590.8280999996</v>
      </c>
      <c r="Z29" s="26">
        <f t="shared" si="10"/>
        <v>21.938911893129269</v>
      </c>
      <c r="AA29" s="27" t="s">
        <v>24</v>
      </c>
      <c r="AB29" s="33"/>
    </row>
    <row r="30" spans="1:28" x14ac:dyDescent="0.2">
      <c r="A30" s="24" t="s">
        <v>25</v>
      </c>
      <c r="B30" s="25">
        <v>28723061.898499999</v>
      </c>
      <c r="C30" s="25">
        <v>1313069.8</v>
      </c>
      <c r="D30" s="26">
        <f t="shared" si="2"/>
        <v>4.5714826805027089</v>
      </c>
      <c r="E30" s="25">
        <f t="shared" si="15"/>
        <v>27409992.098499998</v>
      </c>
      <c r="F30" s="26">
        <f t="shared" si="0"/>
        <v>95.428517319497288</v>
      </c>
      <c r="G30" s="25">
        <f t="shared" si="5"/>
        <v>20475720.6096</v>
      </c>
      <c r="H30" s="26">
        <f t="shared" si="3"/>
        <v>71.286691794753608</v>
      </c>
      <c r="I30" s="25">
        <v>97146.242899999997</v>
      </c>
      <c r="J30" s="26">
        <f t="shared" si="16"/>
        <v>0.33821687688899649</v>
      </c>
      <c r="K30" s="25">
        <v>0</v>
      </c>
      <c r="L30" s="26">
        <f t="shared" si="6"/>
        <v>0</v>
      </c>
      <c r="M30" s="25">
        <v>0</v>
      </c>
      <c r="N30" s="26">
        <f t="shared" si="7"/>
        <v>0</v>
      </c>
      <c r="O30" s="25">
        <v>1815049.2061999999</v>
      </c>
      <c r="P30" s="26">
        <f t="shared" si="17"/>
        <v>6.3191355177032396</v>
      </c>
      <c r="Q30" s="25">
        <v>0</v>
      </c>
      <c r="R30" s="26">
        <f t="shared" si="20"/>
        <v>0</v>
      </c>
      <c r="S30" s="25">
        <v>0</v>
      </c>
      <c r="T30" s="26">
        <f t="shared" si="21"/>
        <v>0</v>
      </c>
      <c r="U30" s="25">
        <v>0</v>
      </c>
      <c r="V30" s="26">
        <f t="shared" si="18"/>
        <v>0</v>
      </c>
      <c r="W30" s="25">
        <v>0</v>
      </c>
      <c r="X30" s="26">
        <f t="shared" si="19"/>
        <v>0</v>
      </c>
      <c r="Y30" s="25">
        <v>6335145.8398000002</v>
      </c>
      <c r="Z30" s="26">
        <f t="shared" si="10"/>
        <v>22.055955810654154</v>
      </c>
      <c r="AA30" s="27" t="s">
        <v>25</v>
      </c>
      <c r="AB30" s="33"/>
    </row>
    <row r="31" spans="1:28" x14ac:dyDescent="0.2">
      <c r="A31" s="24" t="s">
        <v>26</v>
      </c>
      <c r="B31" s="25">
        <v>64461941.804099999</v>
      </c>
      <c r="C31" s="25">
        <v>3783520.86</v>
      </c>
      <c r="D31" s="26">
        <f t="shared" si="2"/>
        <v>5.8693870431302386</v>
      </c>
      <c r="E31" s="25">
        <f t="shared" si="15"/>
        <v>60678420.9441</v>
      </c>
      <c r="F31" s="26">
        <f t="shared" si="0"/>
        <v>94.130612956869768</v>
      </c>
      <c r="G31" s="25">
        <f t="shared" si="5"/>
        <v>49580287.811900005</v>
      </c>
      <c r="H31" s="26">
        <f t="shared" si="3"/>
        <v>76.914046372624995</v>
      </c>
      <c r="I31" s="25">
        <v>210598.78020000001</v>
      </c>
      <c r="J31" s="26">
        <f t="shared" si="16"/>
        <v>0.32670250741128809</v>
      </c>
      <c r="K31" s="25">
        <v>0</v>
      </c>
      <c r="L31" s="26">
        <f t="shared" si="6"/>
        <v>0</v>
      </c>
      <c r="M31" s="25">
        <v>0</v>
      </c>
      <c r="N31" s="26">
        <f t="shared" si="7"/>
        <v>0</v>
      </c>
      <c r="O31" s="25">
        <v>800002.98</v>
      </c>
      <c r="P31" s="26">
        <f t="shared" si="17"/>
        <v>1.2410469768832142</v>
      </c>
      <c r="Q31" s="25">
        <v>0</v>
      </c>
      <c r="R31" s="26">
        <f t="shared" si="20"/>
        <v>0</v>
      </c>
      <c r="S31" s="25">
        <v>0</v>
      </c>
      <c r="T31" s="26">
        <f t="shared" si="21"/>
        <v>0</v>
      </c>
      <c r="U31" s="25">
        <v>0</v>
      </c>
      <c r="V31" s="26">
        <f t="shared" si="18"/>
        <v>0</v>
      </c>
      <c r="W31" s="25">
        <v>0</v>
      </c>
      <c r="X31" s="26">
        <f t="shared" si="19"/>
        <v>0</v>
      </c>
      <c r="Y31" s="25">
        <v>13871052.232000001</v>
      </c>
      <c r="Z31" s="26">
        <f t="shared" si="10"/>
        <v>21.518204143080521</v>
      </c>
      <c r="AA31" s="27" t="s">
        <v>27</v>
      </c>
      <c r="AB31" s="33"/>
    </row>
    <row r="32" spans="1:28" x14ac:dyDescent="0.2">
      <c r="A32" s="24" t="s">
        <v>28</v>
      </c>
      <c r="B32" s="25">
        <v>37295644.024899997</v>
      </c>
      <c r="C32" s="25">
        <v>260</v>
      </c>
      <c r="D32" s="26">
        <f t="shared" si="2"/>
        <v>6.9713235096949678E-4</v>
      </c>
      <c r="E32" s="25">
        <f t="shared" si="15"/>
        <v>37295384.024899997</v>
      </c>
      <c r="F32" s="26">
        <f t="shared" si="0"/>
        <v>99.999302867649035</v>
      </c>
      <c r="G32" s="25">
        <f t="shared" si="5"/>
        <v>28100103.565799996</v>
      </c>
      <c r="H32" s="26">
        <f t="shared" si="3"/>
        <v>75.344197158894204</v>
      </c>
      <c r="I32" s="25">
        <v>69207.000899999999</v>
      </c>
      <c r="J32" s="26">
        <f t="shared" si="16"/>
        <v>0.1855632278498657</v>
      </c>
      <c r="K32" s="25">
        <v>108397.9</v>
      </c>
      <c r="L32" s="26">
        <f t="shared" si="6"/>
        <v>0.29064493410444769</v>
      </c>
      <c r="M32" s="25">
        <v>0</v>
      </c>
      <c r="N32" s="26">
        <f t="shared" si="7"/>
        <v>0</v>
      </c>
      <c r="O32" s="25">
        <v>0</v>
      </c>
      <c r="P32" s="26">
        <f t="shared" si="17"/>
        <v>0</v>
      </c>
      <c r="Q32" s="25">
        <v>0</v>
      </c>
      <c r="R32" s="26">
        <f t="shared" si="20"/>
        <v>0</v>
      </c>
      <c r="S32" s="25">
        <v>0</v>
      </c>
      <c r="T32" s="26">
        <f t="shared" si="21"/>
        <v>0</v>
      </c>
      <c r="U32" s="25">
        <v>0</v>
      </c>
      <c r="V32" s="26">
        <f t="shared" si="18"/>
        <v>0</v>
      </c>
      <c r="W32" s="25">
        <v>0</v>
      </c>
      <c r="X32" s="26">
        <f t="shared" si="19"/>
        <v>0</v>
      </c>
      <c r="Y32" s="25">
        <v>9017935.5581999999</v>
      </c>
      <c r="Z32" s="26">
        <f t="shared" si="10"/>
        <v>24.179594679151489</v>
      </c>
      <c r="AA32" s="27" t="s">
        <v>28</v>
      </c>
      <c r="AB32" s="33"/>
    </row>
    <row r="33" spans="1:29" x14ac:dyDescent="0.2">
      <c r="A33" s="24" t="s">
        <v>29</v>
      </c>
      <c r="B33" s="25">
        <v>53706882.387199998</v>
      </c>
      <c r="C33" s="25">
        <v>50</v>
      </c>
      <c r="D33" s="26">
        <f t="shared" si="2"/>
        <v>9.3097937876052435E-5</v>
      </c>
      <c r="E33" s="25">
        <f t="shared" si="15"/>
        <v>53706832.387199998</v>
      </c>
      <c r="F33" s="26">
        <f t="shared" si="0"/>
        <v>99.999906902062122</v>
      </c>
      <c r="G33" s="25">
        <f t="shared" si="5"/>
        <v>37954275.973899998</v>
      </c>
      <c r="H33" s="26">
        <f t="shared" si="3"/>
        <v>70.669296534973824</v>
      </c>
      <c r="I33" s="25">
        <v>64035.963400000001</v>
      </c>
      <c r="J33" s="26">
        <f t="shared" si="16"/>
        <v>0.11923232284892735</v>
      </c>
      <c r="K33" s="25">
        <v>1608059.5736</v>
      </c>
      <c r="L33" s="26">
        <f t="shared" si="6"/>
        <v>2.9941406056800832</v>
      </c>
      <c r="M33" s="25">
        <v>0</v>
      </c>
      <c r="N33" s="26">
        <f t="shared" si="7"/>
        <v>0</v>
      </c>
      <c r="O33" s="25">
        <v>0</v>
      </c>
      <c r="P33" s="26">
        <f t="shared" si="17"/>
        <v>0</v>
      </c>
      <c r="Q33" s="25">
        <v>0</v>
      </c>
      <c r="R33" s="26">
        <f t="shared" si="20"/>
        <v>0</v>
      </c>
      <c r="S33" s="25">
        <v>0</v>
      </c>
      <c r="T33" s="26">
        <f t="shared" si="21"/>
        <v>0</v>
      </c>
      <c r="U33" s="25">
        <v>0</v>
      </c>
      <c r="V33" s="26">
        <f t="shared" si="18"/>
        <v>0</v>
      </c>
      <c r="W33" s="25">
        <v>0</v>
      </c>
      <c r="X33" s="26">
        <f t="shared" si="19"/>
        <v>0</v>
      </c>
      <c r="Y33" s="25">
        <v>14080510.8763</v>
      </c>
      <c r="Z33" s="26">
        <f t="shared" si="10"/>
        <v>26.217330536497158</v>
      </c>
      <c r="AA33" s="27" t="s">
        <v>30</v>
      </c>
      <c r="AB33" s="33"/>
    </row>
    <row r="34" spans="1:29" x14ac:dyDescent="0.2">
      <c r="A34" s="24" t="s">
        <v>31</v>
      </c>
      <c r="B34" s="25">
        <v>43106649.877800003</v>
      </c>
      <c r="C34" s="25">
        <v>321905.60369999998</v>
      </c>
      <c r="D34" s="26">
        <f t="shared" si="2"/>
        <v>0.74676553295732195</v>
      </c>
      <c r="E34" s="25">
        <f t="shared" si="15"/>
        <v>42784744.274100006</v>
      </c>
      <c r="F34" s="26">
        <f t="shared" si="0"/>
        <v>99.253234467042688</v>
      </c>
      <c r="G34" s="25">
        <f t="shared" si="5"/>
        <v>34572420.462400004</v>
      </c>
      <c r="H34" s="26">
        <f t="shared" si="3"/>
        <v>80.202058291254176</v>
      </c>
      <c r="I34" s="25">
        <v>133692.0711</v>
      </c>
      <c r="J34" s="26">
        <f t="shared" si="16"/>
        <v>0.3101425684412828</v>
      </c>
      <c r="K34" s="25">
        <v>1114908.5852999999</v>
      </c>
      <c r="L34" s="26">
        <f t="shared" si="6"/>
        <v>2.5863958077479356</v>
      </c>
      <c r="M34" s="25">
        <v>0</v>
      </c>
      <c r="N34" s="26">
        <f t="shared" si="7"/>
        <v>0</v>
      </c>
      <c r="O34" s="25">
        <v>321480.80369999999</v>
      </c>
      <c r="P34" s="26">
        <f t="shared" si="17"/>
        <v>0.74578007015470515</v>
      </c>
      <c r="Q34" s="25">
        <v>0</v>
      </c>
      <c r="R34" s="26">
        <f t="shared" si="20"/>
        <v>0</v>
      </c>
      <c r="S34" s="25">
        <v>0</v>
      </c>
      <c r="T34" s="26">
        <f t="shared" si="21"/>
        <v>0</v>
      </c>
      <c r="U34" s="25">
        <v>0</v>
      </c>
      <c r="V34" s="26">
        <f t="shared" si="18"/>
        <v>0</v>
      </c>
      <c r="W34" s="25">
        <v>0</v>
      </c>
      <c r="X34" s="26">
        <f t="shared" si="19"/>
        <v>0</v>
      </c>
      <c r="Y34" s="25">
        <v>6964147.9552999996</v>
      </c>
      <c r="Z34" s="26">
        <f t="shared" si="10"/>
        <v>16.155623262401907</v>
      </c>
      <c r="AA34" s="27" t="s">
        <v>31</v>
      </c>
      <c r="AB34" s="33"/>
    </row>
    <row r="35" spans="1:29" x14ac:dyDescent="0.2">
      <c r="A35" s="28" t="s">
        <v>32</v>
      </c>
      <c r="B35" s="25">
        <v>22620979.242400002</v>
      </c>
      <c r="C35" s="25">
        <v>967431</v>
      </c>
      <c r="D35" s="26">
        <f t="shared" si="2"/>
        <v>4.2766981465889859</v>
      </c>
      <c r="E35" s="25">
        <f t="shared" si="15"/>
        <v>21653548.242400002</v>
      </c>
      <c r="F35" s="26">
        <f t="shared" si="0"/>
        <v>95.723301853411016</v>
      </c>
      <c r="G35" s="25">
        <f t="shared" si="5"/>
        <v>16673434.959400002</v>
      </c>
      <c r="H35" s="26">
        <f t="shared" si="3"/>
        <v>73.707838996412136</v>
      </c>
      <c r="I35" s="25">
        <v>18653.655299999999</v>
      </c>
      <c r="J35" s="26">
        <f t="shared" si="16"/>
        <v>8.2461749777110502E-2</v>
      </c>
      <c r="K35" s="25">
        <v>663496.34539999999</v>
      </c>
      <c r="L35" s="26">
        <f t="shared" si="6"/>
        <v>2.9331017825981855</v>
      </c>
      <c r="M35" s="25">
        <v>0</v>
      </c>
      <c r="N35" s="26">
        <f t="shared" si="7"/>
        <v>0</v>
      </c>
      <c r="O35" s="25">
        <v>482218.39260000002</v>
      </c>
      <c r="P35" s="26">
        <f t="shared" si="17"/>
        <v>2.1317308478677446</v>
      </c>
      <c r="Q35" s="25">
        <v>0</v>
      </c>
      <c r="R35" s="26">
        <f t="shared" si="20"/>
        <v>0</v>
      </c>
      <c r="S35" s="25">
        <v>0</v>
      </c>
      <c r="T35" s="26">
        <f t="shared" si="21"/>
        <v>0</v>
      </c>
      <c r="U35" s="25">
        <v>0</v>
      </c>
      <c r="V35" s="26">
        <f t="shared" si="18"/>
        <v>0</v>
      </c>
      <c r="W35" s="25">
        <v>0</v>
      </c>
      <c r="X35" s="26">
        <f t="shared" si="19"/>
        <v>0</v>
      </c>
      <c r="Y35" s="25">
        <v>4783175.8897000002</v>
      </c>
      <c r="Z35" s="26">
        <f t="shared" si="10"/>
        <v>21.144866623344829</v>
      </c>
      <c r="AA35" s="31" t="s">
        <v>32</v>
      </c>
      <c r="AB35" s="33"/>
    </row>
    <row r="36" spans="1:29" x14ac:dyDescent="0.2">
      <c r="A36" s="34">
        <v>2008</v>
      </c>
      <c r="B36" s="22">
        <f>SUM(B37:B48)</f>
        <v>157257573.82849997</v>
      </c>
      <c r="C36" s="22">
        <f>SUM(C37:C48)</f>
        <v>1771971.1419999998</v>
      </c>
      <c r="D36" s="23">
        <f t="shared" si="2"/>
        <v>1.1267954215880593</v>
      </c>
      <c r="E36" s="22">
        <f>SUM(E37:E48)</f>
        <v>155485602.68649998</v>
      </c>
      <c r="F36" s="23">
        <f t="shared" si="0"/>
        <v>98.873204578411944</v>
      </c>
      <c r="G36" s="22">
        <f>SUM(G37:G48)</f>
        <v>114850968.75299999</v>
      </c>
      <c r="H36" s="23">
        <f t="shared" si="3"/>
        <v>73.033664425125082</v>
      </c>
      <c r="I36" s="22">
        <f>SUM(I37:I48)</f>
        <v>1020577.4863</v>
      </c>
      <c r="J36" s="23">
        <f t="shared" si="16"/>
        <v>0.64898463168013065</v>
      </c>
      <c r="K36" s="22">
        <f>SUM(K37:K48)</f>
        <v>13771045.975199999</v>
      </c>
      <c r="L36" s="23">
        <f t="shared" si="6"/>
        <v>8.7570001494606906</v>
      </c>
      <c r="M36" s="22">
        <f>SUM(M37:M48)</f>
        <v>0</v>
      </c>
      <c r="N36" s="23">
        <f t="shared" si="7"/>
        <v>0</v>
      </c>
      <c r="O36" s="22">
        <f>SUM(O37:O48)</f>
        <v>852773.92200000002</v>
      </c>
      <c r="P36" s="23">
        <f t="shared" si="17"/>
        <v>0.54227844245518353</v>
      </c>
      <c r="Q36" s="22">
        <f>SUM(Q37:Q48)</f>
        <v>4089682.37</v>
      </c>
      <c r="R36" s="23">
        <f t="shared" si="20"/>
        <v>2.6006266473753916</v>
      </c>
      <c r="S36" s="22">
        <f>SUM(S37:S48)</f>
        <v>0</v>
      </c>
      <c r="T36" s="23">
        <f t="shared" si="21"/>
        <v>0</v>
      </c>
      <c r="U36" s="22">
        <f>SUM(U37:U48)</f>
        <v>0</v>
      </c>
      <c r="V36" s="23">
        <f t="shared" si="18"/>
        <v>0</v>
      </c>
      <c r="W36" s="22">
        <f>SUM(W37:W48)</f>
        <v>0</v>
      </c>
      <c r="X36" s="23">
        <f t="shared" si="19"/>
        <v>0</v>
      </c>
      <c r="Y36" s="22">
        <f>SUM(Y37:Y48)</f>
        <v>22672525.322000004</v>
      </c>
      <c r="Z36" s="23">
        <f t="shared" si="10"/>
        <v>14.417445703903539</v>
      </c>
      <c r="AA36" s="35">
        <v>2008</v>
      </c>
      <c r="AB36" s="33"/>
    </row>
    <row r="37" spans="1:29" x14ac:dyDescent="0.2">
      <c r="A37" s="24" t="s">
        <v>18</v>
      </c>
      <c r="B37" s="25">
        <v>16778583.637600001</v>
      </c>
      <c r="C37" s="25">
        <v>2600</v>
      </c>
      <c r="D37" s="26">
        <f>+C37/B37*100</f>
        <v>1.5495944450123457E-2</v>
      </c>
      <c r="E37" s="25">
        <f>B37-C37</f>
        <v>16775983.637600001</v>
      </c>
      <c r="F37" s="26">
        <f t="shared" si="0"/>
        <v>99.984504055549877</v>
      </c>
      <c r="G37" s="25">
        <f t="shared" si="5"/>
        <v>14323991.482799999</v>
      </c>
      <c r="H37" s="26">
        <f t="shared" si="3"/>
        <v>85.370683200580899</v>
      </c>
      <c r="I37" s="25">
        <v>4010.9002</v>
      </c>
      <c r="J37" s="26">
        <f t="shared" si="16"/>
        <v>2.3904879497765024E-2</v>
      </c>
      <c r="K37" s="25">
        <v>507823.83960000001</v>
      </c>
      <c r="L37" s="26">
        <f t="shared" si="6"/>
        <v>3.0266192341884635</v>
      </c>
      <c r="M37" s="25">
        <v>0</v>
      </c>
      <c r="N37" s="26">
        <f t="shared" si="7"/>
        <v>0</v>
      </c>
      <c r="O37" s="25">
        <v>0</v>
      </c>
      <c r="P37" s="26">
        <f t="shared" si="17"/>
        <v>0</v>
      </c>
      <c r="Q37" s="25">
        <v>0</v>
      </c>
      <c r="R37" s="26">
        <f t="shared" si="20"/>
        <v>0</v>
      </c>
      <c r="S37" s="25">
        <v>0</v>
      </c>
      <c r="T37" s="26">
        <f t="shared" si="21"/>
        <v>0</v>
      </c>
      <c r="U37" s="25">
        <v>0</v>
      </c>
      <c r="V37" s="26">
        <f t="shared" si="18"/>
        <v>0</v>
      </c>
      <c r="W37" s="25">
        <v>0</v>
      </c>
      <c r="X37" s="26">
        <f t="shared" si="19"/>
        <v>0</v>
      </c>
      <c r="Y37" s="25">
        <v>1942757.415</v>
      </c>
      <c r="Z37" s="26">
        <f t="shared" si="10"/>
        <v>11.578792685732864</v>
      </c>
      <c r="AA37" s="27" t="s">
        <v>18</v>
      </c>
      <c r="AB37" s="33"/>
    </row>
    <row r="38" spans="1:29" x14ac:dyDescent="0.2">
      <c r="A38" s="24" t="s">
        <v>19</v>
      </c>
      <c r="B38" s="25">
        <v>20828518.259500001</v>
      </c>
      <c r="C38" s="25">
        <v>0</v>
      </c>
      <c r="D38" s="26">
        <f t="shared" si="2"/>
        <v>0</v>
      </c>
      <c r="E38" s="25">
        <f t="shared" ref="E38:E61" si="22">B38-C38</f>
        <v>20828518.259500001</v>
      </c>
      <c r="F38" s="26">
        <f t="shared" si="0"/>
        <v>100</v>
      </c>
      <c r="G38" s="25">
        <f t="shared" si="5"/>
        <v>15310963.031500002</v>
      </c>
      <c r="H38" s="26">
        <f t="shared" si="3"/>
        <v>73.509612353325167</v>
      </c>
      <c r="I38" s="25">
        <v>22924.2621</v>
      </c>
      <c r="J38" s="26">
        <f t="shared" si="16"/>
        <v>0.11006189597545721</v>
      </c>
      <c r="K38" s="25">
        <v>2512102.3991</v>
      </c>
      <c r="L38" s="26">
        <f t="shared" si="6"/>
        <v>12.060879068794135</v>
      </c>
      <c r="M38" s="25">
        <v>0</v>
      </c>
      <c r="N38" s="26">
        <f t="shared" si="7"/>
        <v>0</v>
      </c>
      <c r="O38" s="25">
        <v>0</v>
      </c>
      <c r="P38" s="26">
        <f t="shared" si="17"/>
        <v>0</v>
      </c>
      <c r="Q38" s="25">
        <v>0</v>
      </c>
      <c r="R38" s="26">
        <f t="shared" si="20"/>
        <v>0</v>
      </c>
      <c r="S38" s="25">
        <v>0</v>
      </c>
      <c r="T38" s="26">
        <f t="shared" si="21"/>
        <v>0</v>
      </c>
      <c r="U38" s="25">
        <v>0</v>
      </c>
      <c r="V38" s="26">
        <f t="shared" si="18"/>
        <v>0</v>
      </c>
      <c r="W38" s="25">
        <v>0</v>
      </c>
      <c r="X38" s="26">
        <f t="shared" si="19"/>
        <v>0</v>
      </c>
      <c r="Y38" s="25">
        <v>2982528.5668000001</v>
      </c>
      <c r="Z38" s="26">
        <f t="shared" si="10"/>
        <v>14.319446681905241</v>
      </c>
      <c r="AA38" s="27" t="s">
        <v>19</v>
      </c>
      <c r="AB38" s="33"/>
    </row>
    <row r="39" spans="1:29" x14ac:dyDescent="0.2">
      <c r="A39" s="24" t="s">
        <v>20</v>
      </c>
      <c r="B39" s="25">
        <v>19193477.851300001</v>
      </c>
      <c r="C39" s="25">
        <v>249998.1183</v>
      </c>
      <c r="D39" s="26">
        <f t="shared" si="2"/>
        <v>1.30251599130101</v>
      </c>
      <c r="E39" s="25">
        <f t="shared" si="22"/>
        <v>18943479.733000003</v>
      </c>
      <c r="F39" s="26">
        <f t="shared" si="0"/>
        <v>98.697484008698993</v>
      </c>
      <c r="G39" s="25">
        <f t="shared" si="5"/>
        <v>12571881.496700006</v>
      </c>
      <c r="H39" s="26">
        <f t="shared" si="3"/>
        <v>65.500799772191854</v>
      </c>
      <c r="I39" s="25">
        <v>46704.957900000001</v>
      </c>
      <c r="J39" s="26">
        <f t="shared" si="16"/>
        <v>0.24333764970498353</v>
      </c>
      <c r="K39" s="25">
        <v>1283194.8870000001</v>
      </c>
      <c r="L39" s="26">
        <f t="shared" si="6"/>
        <v>6.6855777620994701</v>
      </c>
      <c r="M39" s="25">
        <v>0</v>
      </c>
      <c r="N39" s="26">
        <f t="shared" si="7"/>
        <v>0</v>
      </c>
      <c r="O39" s="25">
        <v>249998.1183</v>
      </c>
      <c r="P39" s="26">
        <f t="shared" si="17"/>
        <v>1.30251599130101</v>
      </c>
      <c r="Q39" s="25">
        <v>0</v>
      </c>
      <c r="R39" s="26">
        <f t="shared" si="20"/>
        <v>0</v>
      </c>
      <c r="S39" s="25">
        <v>0</v>
      </c>
      <c r="T39" s="26">
        <f t="shared" si="21"/>
        <v>0</v>
      </c>
      <c r="U39" s="25">
        <v>0</v>
      </c>
      <c r="V39" s="26">
        <f t="shared" si="18"/>
        <v>0</v>
      </c>
      <c r="W39" s="25">
        <v>0</v>
      </c>
      <c r="X39" s="26">
        <f t="shared" si="19"/>
        <v>0</v>
      </c>
      <c r="Y39" s="25">
        <v>5041698.3914000001</v>
      </c>
      <c r="Z39" s="26">
        <f t="shared" si="10"/>
        <v>26.267768824702703</v>
      </c>
      <c r="AA39" s="27" t="s">
        <v>20</v>
      </c>
      <c r="AB39" s="33"/>
    </row>
    <row r="40" spans="1:29" x14ac:dyDescent="0.2">
      <c r="A40" s="24" t="s">
        <v>21</v>
      </c>
      <c r="B40" s="25">
        <v>20508592.876400001</v>
      </c>
      <c r="C40" s="25">
        <v>0</v>
      </c>
      <c r="D40" s="26">
        <f t="shared" si="2"/>
        <v>0</v>
      </c>
      <c r="E40" s="25">
        <f t="shared" si="22"/>
        <v>20508592.876400001</v>
      </c>
      <c r="F40" s="26">
        <f t="shared" si="0"/>
        <v>100</v>
      </c>
      <c r="G40" s="25">
        <f t="shared" si="5"/>
        <v>16033297.591399999</v>
      </c>
      <c r="H40" s="26">
        <f t="shared" si="3"/>
        <v>78.178438121174608</v>
      </c>
      <c r="I40" s="25">
        <v>28690.658500000001</v>
      </c>
      <c r="J40" s="26">
        <f t="shared" si="16"/>
        <v>0.13989579232915295</v>
      </c>
      <c r="K40" s="25">
        <v>2624516.3259999999</v>
      </c>
      <c r="L40" s="26">
        <f t="shared" si="6"/>
        <v>12.797154547936481</v>
      </c>
      <c r="M40" s="25">
        <v>0</v>
      </c>
      <c r="N40" s="26">
        <f t="shared" si="7"/>
        <v>0</v>
      </c>
      <c r="O40" s="25">
        <v>0</v>
      </c>
      <c r="P40" s="26">
        <f t="shared" si="17"/>
        <v>0</v>
      </c>
      <c r="Q40" s="25">
        <v>0</v>
      </c>
      <c r="R40" s="26">
        <f t="shared" si="20"/>
        <v>0</v>
      </c>
      <c r="S40" s="25">
        <v>0</v>
      </c>
      <c r="T40" s="26">
        <f t="shared" si="21"/>
        <v>0</v>
      </c>
      <c r="U40" s="25">
        <v>0</v>
      </c>
      <c r="V40" s="26">
        <f t="shared" si="18"/>
        <v>0</v>
      </c>
      <c r="W40" s="25">
        <v>0</v>
      </c>
      <c r="X40" s="26">
        <f t="shared" si="19"/>
        <v>0</v>
      </c>
      <c r="Y40" s="25">
        <v>1822088.3004999999</v>
      </c>
      <c r="Z40" s="26">
        <f t="shared" si="10"/>
        <v>8.8845115385597442</v>
      </c>
      <c r="AA40" s="27" t="s">
        <v>21</v>
      </c>
      <c r="AB40" s="33"/>
    </row>
    <row r="41" spans="1:29" x14ac:dyDescent="0.2">
      <c r="A41" s="24" t="s">
        <v>22</v>
      </c>
      <c r="B41" s="25">
        <v>8766949.1640000008</v>
      </c>
      <c r="C41" s="25">
        <v>0</v>
      </c>
      <c r="D41" s="26">
        <f t="shared" si="2"/>
        <v>0</v>
      </c>
      <c r="E41" s="25">
        <f t="shared" si="22"/>
        <v>8766949.1640000008</v>
      </c>
      <c r="F41" s="26">
        <f t="shared" si="0"/>
        <v>100</v>
      </c>
      <c r="G41" s="25">
        <f t="shared" si="5"/>
        <v>6199724.3367999997</v>
      </c>
      <c r="H41" s="26">
        <f t="shared" si="3"/>
        <v>70.717010225839132</v>
      </c>
      <c r="I41" s="25">
        <v>40120.659599999999</v>
      </c>
      <c r="J41" s="26">
        <f t="shared" si="16"/>
        <v>0.45763536264985683</v>
      </c>
      <c r="K41" s="25">
        <v>1137452.7526</v>
      </c>
      <c r="L41" s="26">
        <f t="shared" si="6"/>
        <v>12.974328142231714</v>
      </c>
      <c r="M41" s="25">
        <v>0</v>
      </c>
      <c r="N41" s="26">
        <f t="shared" si="7"/>
        <v>0</v>
      </c>
      <c r="O41" s="25">
        <v>0</v>
      </c>
      <c r="P41" s="26">
        <f t="shared" si="17"/>
        <v>0</v>
      </c>
      <c r="Q41" s="25">
        <v>0</v>
      </c>
      <c r="R41" s="26">
        <f t="shared" si="20"/>
        <v>0</v>
      </c>
      <c r="S41" s="25">
        <v>0</v>
      </c>
      <c r="T41" s="26">
        <f t="shared" si="21"/>
        <v>0</v>
      </c>
      <c r="U41" s="25">
        <v>0</v>
      </c>
      <c r="V41" s="26">
        <f t="shared" si="18"/>
        <v>0</v>
      </c>
      <c r="W41" s="25">
        <v>0</v>
      </c>
      <c r="X41" s="26">
        <f t="shared" si="19"/>
        <v>0</v>
      </c>
      <c r="Y41" s="25">
        <v>1389651.415</v>
      </c>
      <c r="Z41" s="26">
        <f t="shared" si="10"/>
        <v>15.851026269279275</v>
      </c>
      <c r="AA41" s="27" t="s">
        <v>23</v>
      </c>
      <c r="AB41" s="33"/>
    </row>
    <row r="42" spans="1:29" x14ac:dyDescent="0.2">
      <c r="A42" s="24" t="s">
        <v>24</v>
      </c>
      <c r="B42" s="25">
        <v>15620389.2216</v>
      </c>
      <c r="C42" s="25">
        <v>0</v>
      </c>
      <c r="D42" s="26">
        <f t="shared" si="2"/>
        <v>0</v>
      </c>
      <c r="E42" s="25">
        <f t="shared" si="22"/>
        <v>15620389.2216</v>
      </c>
      <c r="F42" s="26">
        <f t="shared" si="0"/>
        <v>100</v>
      </c>
      <c r="G42" s="25">
        <f t="shared" si="5"/>
        <v>10251690.425199999</v>
      </c>
      <c r="H42" s="26">
        <f t="shared" si="3"/>
        <v>65.630185520754367</v>
      </c>
      <c r="I42" s="25">
        <v>76424.361399999994</v>
      </c>
      <c r="J42" s="26">
        <f t="shared" si="16"/>
        <v>0.48926028868934823</v>
      </c>
      <c r="K42" s="25">
        <v>3992280.9868000001</v>
      </c>
      <c r="L42" s="26">
        <f t="shared" si="6"/>
        <v>25.55814026246825</v>
      </c>
      <c r="M42" s="25">
        <v>0</v>
      </c>
      <c r="N42" s="26">
        <f t="shared" si="7"/>
        <v>0</v>
      </c>
      <c r="O42" s="25">
        <v>0</v>
      </c>
      <c r="P42" s="26">
        <f t="shared" si="17"/>
        <v>0</v>
      </c>
      <c r="Q42" s="25">
        <v>0</v>
      </c>
      <c r="R42" s="26">
        <f t="shared" si="20"/>
        <v>0</v>
      </c>
      <c r="S42" s="25">
        <v>0</v>
      </c>
      <c r="T42" s="26">
        <f t="shared" si="21"/>
        <v>0</v>
      </c>
      <c r="U42" s="25">
        <v>0</v>
      </c>
      <c r="V42" s="26">
        <f t="shared" si="18"/>
        <v>0</v>
      </c>
      <c r="W42" s="25">
        <v>0</v>
      </c>
      <c r="X42" s="26">
        <f t="shared" si="19"/>
        <v>0</v>
      </c>
      <c r="Y42" s="25">
        <v>1299993.4482</v>
      </c>
      <c r="Z42" s="26">
        <f t="shared" si="10"/>
        <v>8.3224139280880305</v>
      </c>
      <c r="AA42" s="27" t="s">
        <v>24</v>
      </c>
      <c r="AB42" s="33"/>
    </row>
    <row r="43" spans="1:29" x14ac:dyDescent="0.2">
      <c r="A43" s="24" t="s">
        <v>25</v>
      </c>
      <c r="B43" s="25">
        <v>14232113.3465</v>
      </c>
      <c r="C43" s="25">
        <v>0</v>
      </c>
      <c r="D43" s="26">
        <f t="shared" si="2"/>
        <v>0</v>
      </c>
      <c r="E43" s="25">
        <f t="shared" si="22"/>
        <v>14232113.3465</v>
      </c>
      <c r="F43" s="26">
        <f t="shared" si="0"/>
        <v>100</v>
      </c>
      <c r="G43" s="25">
        <f t="shared" si="5"/>
        <v>10020441.161200002</v>
      </c>
      <c r="H43" s="26">
        <f t="shared" si="3"/>
        <v>70.407260799846398</v>
      </c>
      <c r="I43" s="25">
        <v>261158.49609999999</v>
      </c>
      <c r="J43" s="26">
        <f t="shared" si="16"/>
        <v>1.8349944926782416</v>
      </c>
      <c r="K43" s="25">
        <v>379392.46629999997</v>
      </c>
      <c r="L43" s="26">
        <f t="shared" si="6"/>
        <v>2.6657493308490352</v>
      </c>
      <c r="M43" s="25">
        <v>0</v>
      </c>
      <c r="N43" s="26">
        <f t="shared" si="7"/>
        <v>0</v>
      </c>
      <c r="O43" s="25">
        <v>0</v>
      </c>
      <c r="P43" s="26">
        <f t="shared" si="17"/>
        <v>0</v>
      </c>
      <c r="Q43" s="25">
        <v>0</v>
      </c>
      <c r="R43" s="26">
        <f t="shared" si="20"/>
        <v>0</v>
      </c>
      <c r="S43" s="25">
        <v>0</v>
      </c>
      <c r="T43" s="26">
        <f t="shared" si="21"/>
        <v>0</v>
      </c>
      <c r="U43" s="25">
        <v>0</v>
      </c>
      <c r="V43" s="26">
        <f t="shared" si="18"/>
        <v>0</v>
      </c>
      <c r="W43" s="25">
        <v>0</v>
      </c>
      <c r="X43" s="26">
        <f t="shared" si="19"/>
        <v>0</v>
      </c>
      <c r="Y43" s="25">
        <v>3571121.2228999999</v>
      </c>
      <c r="Z43" s="26">
        <f t="shared" si="10"/>
        <v>25.091995376626336</v>
      </c>
      <c r="AA43" s="27" t="s">
        <v>25</v>
      </c>
      <c r="AB43" s="33"/>
    </row>
    <row r="44" spans="1:29" x14ac:dyDescent="0.2">
      <c r="A44" s="24" t="s">
        <v>26</v>
      </c>
      <c r="B44" s="25">
        <v>8714669.6404999997</v>
      </c>
      <c r="C44" s="25">
        <v>0</v>
      </c>
      <c r="D44" s="26">
        <f t="shared" si="2"/>
        <v>0</v>
      </c>
      <c r="E44" s="25">
        <f t="shared" si="22"/>
        <v>8714669.6404999997</v>
      </c>
      <c r="F44" s="26">
        <f t="shared" si="0"/>
        <v>100</v>
      </c>
      <c r="G44" s="25">
        <f t="shared" si="5"/>
        <v>6722080.1651000008</v>
      </c>
      <c r="H44" s="26">
        <f t="shared" si="3"/>
        <v>77.135226490517027</v>
      </c>
      <c r="I44" s="25">
        <v>162366.48050000001</v>
      </c>
      <c r="J44" s="26">
        <f t="shared" si="16"/>
        <v>1.8631398228273435</v>
      </c>
      <c r="K44" s="25">
        <v>247211.93650000001</v>
      </c>
      <c r="L44" s="26">
        <f t="shared" si="6"/>
        <v>2.8367333094432294</v>
      </c>
      <c r="M44" s="25">
        <v>0</v>
      </c>
      <c r="N44" s="26">
        <f t="shared" si="7"/>
        <v>0</v>
      </c>
      <c r="O44" s="25">
        <v>0</v>
      </c>
      <c r="P44" s="26">
        <f t="shared" si="17"/>
        <v>0</v>
      </c>
      <c r="Q44" s="25">
        <v>0</v>
      </c>
      <c r="R44" s="26">
        <f t="shared" si="20"/>
        <v>0</v>
      </c>
      <c r="S44" s="25">
        <v>0</v>
      </c>
      <c r="T44" s="26">
        <f t="shared" si="21"/>
        <v>0</v>
      </c>
      <c r="U44" s="25">
        <v>0</v>
      </c>
      <c r="V44" s="26">
        <f t="shared" si="18"/>
        <v>0</v>
      </c>
      <c r="W44" s="25">
        <v>0</v>
      </c>
      <c r="X44" s="26">
        <f t="shared" si="19"/>
        <v>0</v>
      </c>
      <c r="Y44" s="25">
        <v>1583011.0584</v>
      </c>
      <c r="Z44" s="26">
        <f t="shared" si="10"/>
        <v>18.164900377212412</v>
      </c>
      <c r="AA44" s="27" t="s">
        <v>27</v>
      </c>
      <c r="AB44" s="33"/>
    </row>
    <row r="45" spans="1:29" x14ac:dyDescent="0.2">
      <c r="A45" s="24" t="s">
        <v>28</v>
      </c>
      <c r="B45" s="25">
        <v>9608877.5437000003</v>
      </c>
      <c r="C45" s="25">
        <v>916597.22</v>
      </c>
      <c r="D45" s="26">
        <f t="shared" si="2"/>
        <v>9.5390665125185325</v>
      </c>
      <c r="E45" s="25">
        <f t="shared" si="22"/>
        <v>8692280.3236999996</v>
      </c>
      <c r="F45" s="26">
        <f t="shared" si="0"/>
        <v>90.460933487481469</v>
      </c>
      <c r="G45" s="25">
        <f t="shared" si="5"/>
        <v>7767702.1031000018</v>
      </c>
      <c r="H45" s="26">
        <f t="shared" si="3"/>
        <v>80.83880836001336</v>
      </c>
      <c r="I45" s="25">
        <v>131145.1</v>
      </c>
      <c r="J45" s="26">
        <f t="shared" si="16"/>
        <v>1.36483267065865</v>
      </c>
      <c r="K45" s="25">
        <v>481113.83809999999</v>
      </c>
      <c r="L45" s="26">
        <f t="shared" si="6"/>
        <v>5.0069723119266847</v>
      </c>
      <c r="M45" s="25">
        <v>0</v>
      </c>
      <c r="N45" s="26">
        <f t="shared" si="7"/>
        <v>0</v>
      </c>
      <c r="O45" s="25">
        <v>0</v>
      </c>
      <c r="P45" s="26">
        <f t="shared" si="17"/>
        <v>0</v>
      </c>
      <c r="Q45" s="25">
        <v>147616</v>
      </c>
      <c r="R45" s="26">
        <f t="shared" si="20"/>
        <v>1.5362460321578715</v>
      </c>
      <c r="S45" s="25">
        <v>0</v>
      </c>
      <c r="T45" s="26">
        <f t="shared" si="21"/>
        <v>0</v>
      </c>
      <c r="U45" s="25">
        <v>0</v>
      </c>
      <c r="V45" s="26">
        <f t="shared" si="18"/>
        <v>0</v>
      </c>
      <c r="W45" s="25">
        <v>0</v>
      </c>
      <c r="X45" s="26">
        <f t="shared" si="19"/>
        <v>0</v>
      </c>
      <c r="Y45" s="25">
        <v>1081300.5024999999</v>
      </c>
      <c r="Z45" s="26">
        <f t="shared" si="10"/>
        <v>11.253140625243454</v>
      </c>
      <c r="AA45" s="27" t="s">
        <v>28</v>
      </c>
      <c r="AB45" s="33"/>
    </row>
    <row r="46" spans="1:29" x14ac:dyDescent="0.2">
      <c r="A46" s="24" t="s">
        <v>29</v>
      </c>
      <c r="B46" s="25">
        <v>7577261.1574999997</v>
      </c>
      <c r="C46" s="25">
        <v>367286.20400000003</v>
      </c>
      <c r="D46" s="26">
        <f t="shared" si="2"/>
        <v>4.8472158523460536</v>
      </c>
      <c r="E46" s="25">
        <f t="shared" si="22"/>
        <v>7209974.9534999998</v>
      </c>
      <c r="F46" s="26">
        <f t="shared" si="0"/>
        <v>95.152784147653946</v>
      </c>
      <c r="G46" s="25">
        <f t="shared" si="5"/>
        <v>4478265.0444</v>
      </c>
      <c r="H46" s="26">
        <f t="shared" si="3"/>
        <v>59.101368572566585</v>
      </c>
      <c r="I46" s="25">
        <v>103381.03</v>
      </c>
      <c r="J46" s="26">
        <f t="shared" si="16"/>
        <v>1.3643588079008349</v>
      </c>
      <c r="K46" s="25">
        <v>147069.8817</v>
      </c>
      <c r="L46" s="26">
        <f t="shared" si="6"/>
        <v>1.9409372152156812</v>
      </c>
      <c r="M46" s="25">
        <v>0</v>
      </c>
      <c r="N46" s="26">
        <f t="shared" si="7"/>
        <v>0</v>
      </c>
      <c r="O46" s="25">
        <v>367286.20400000003</v>
      </c>
      <c r="P46" s="26">
        <f t="shared" si="17"/>
        <v>4.8472158523460536</v>
      </c>
      <c r="Q46" s="25">
        <v>1537222.58</v>
      </c>
      <c r="R46" s="26">
        <f t="shared" si="20"/>
        <v>20.287311576669779</v>
      </c>
      <c r="S46" s="25">
        <v>0</v>
      </c>
      <c r="T46" s="26">
        <f t="shared" si="21"/>
        <v>0</v>
      </c>
      <c r="U46" s="25">
        <v>0</v>
      </c>
      <c r="V46" s="26">
        <f t="shared" si="18"/>
        <v>0</v>
      </c>
      <c r="W46" s="25">
        <v>0</v>
      </c>
      <c r="X46" s="26">
        <f t="shared" si="19"/>
        <v>0</v>
      </c>
      <c r="Y46" s="25">
        <v>944036.41740000003</v>
      </c>
      <c r="Z46" s="26">
        <f t="shared" si="10"/>
        <v>12.458807975301069</v>
      </c>
      <c r="AA46" s="27" t="s">
        <v>30</v>
      </c>
      <c r="AB46" s="33"/>
    </row>
    <row r="47" spans="1:29" x14ac:dyDescent="0.2">
      <c r="A47" s="24" t="s">
        <v>31</v>
      </c>
      <c r="B47" s="25">
        <v>9723237.6718000006</v>
      </c>
      <c r="C47" s="25">
        <v>235489.59969999999</v>
      </c>
      <c r="D47" s="26">
        <f t="shared" si="2"/>
        <v>2.4219257787247455</v>
      </c>
      <c r="E47" s="25">
        <f t="shared" si="22"/>
        <v>9487748.0721000005</v>
      </c>
      <c r="F47" s="26">
        <f t="shared" si="0"/>
        <v>97.578074221275259</v>
      </c>
      <c r="G47" s="25">
        <f t="shared" si="5"/>
        <v>7587744.8895999994</v>
      </c>
      <c r="H47" s="26">
        <f t="shared" si="3"/>
        <v>78.037225312371987</v>
      </c>
      <c r="I47" s="25">
        <v>102634.47</v>
      </c>
      <c r="J47" s="26">
        <f t="shared" si="16"/>
        <v>1.0555585851579821</v>
      </c>
      <c r="K47" s="25">
        <v>175561.21909999999</v>
      </c>
      <c r="L47" s="26">
        <f t="shared" si="6"/>
        <v>1.8055839528552782</v>
      </c>
      <c r="M47" s="25">
        <v>0</v>
      </c>
      <c r="N47" s="26">
        <f t="shared" si="7"/>
        <v>0</v>
      </c>
      <c r="O47" s="25">
        <v>235489.59969999999</v>
      </c>
      <c r="P47" s="26">
        <f t="shared" si="17"/>
        <v>2.4219257787247455</v>
      </c>
      <c r="Q47" s="25">
        <v>1261799.52</v>
      </c>
      <c r="R47" s="26">
        <f t="shared" si="20"/>
        <v>12.9771539336075</v>
      </c>
      <c r="S47" s="25">
        <v>0</v>
      </c>
      <c r="T47" s="26">
        <f t="shared" si="21"/>
        <v>0</v>
      </c>
      <c r="U47" s="25">
        <v>0</v>
      </c>
      <c r="V47" s="26">
        <f t="shared" si="18"/>
        <v>0</v>
      </c>
      <c r="W47" s="25">
        <v>0</v>
      </c>
      <c r="X47" s="26">
        <f t="shared" si="19"/>
        <v>0</v>
      </c>
      <c r="Y47" s="25">
        <v>360007.97340000002</v>
      </c>
      <c r="Z47" s="26">
        <f t="shared" si="10"/>
        <v>3.7025524372824887</v>
      </c>
      <c r="AA47" s="27" t="s">
        <v>31</v>
      </c>
      <c r="AB47" s="33"/>
      <c r="AC47" s="33"/>
    </row>
    <row r="48" spans="1:29" x14ac:dyDescent="0.2">
      <c r="A48" s="28" t="s">
        <v>32</v>
      </c>
      <c r="B48" s="29">
        <v>5704903.4581000004</v>
      </c>
      <c r="C48" s="29">
        <v>0</v>
      </c>
      <c r="D48" s="30">
        <f t="shared" si="2"/>
        <v>0</v>
      </c>
      <c r="E48" s="25">
        <f t="shared" si="22"/>
        <v>5704903.4581000004</v>
      </c>
      <c r="F48" s="30">
        <f t="shared" si="0"/>
        <v>100</v>
      </c>
      <c r="G48" s="29">
        <f t="shared" si="5"/>
        <v>3583187.0252000005</v>
      </c>
      <c r="H48" s="30">
        <f t="shared" si="3"/>
        <v>62.80889854695927</v>
      </c>
      <c r="I48" s="29">
        <v>41016.11</v>
      </c>
      <c r="J48" s="30">
        <f t="shared" si="16"/>
        <v>0.71896238562572068</v>
      </c>
      <c r="K48" s="29">
        <v>283325.4424</v>
      </c>
      <c r="L48" s="30">
        <f t="shared" si="6"/>
        <v>4.9663494655238321</v>
      </c>
      <c r="M48" s="29">
        <v>0</v>
      </c>
      <c r="N48" s="30">
        <f t="shared" si="7"/>
        <v>0</v>
      </c>
      <c r="O48" s="29">
        <v>0</v>
      </c>
      <c r="P48" s="30">
        <f t="shared" si="17"/>
        <v>0</v>
      </c>
      <c r="Q48" s="29">
        <v>1143044.27</v>
      </c>
      <c r="R48" s="30">
        <f t="shared" si="20"/>
        <v>20.036172012290059</v>
      </c>
      <c r="S48" s="29">
        <v>0</v>
      </c>
      <c r="T48" s="30">
        <f t="shared" si="21"/>
        <v>0</v>
      </c>
      <c r="U48" s="29">
        <v>0</v>
      </c>
      <c r="V48" s="30">
        <f t="shared" si="18"/>
        <v>0</v>
      </c>
      <c r="W48" s="29">
        <v>0</v>
      </c>
      <c r="X48" s="30">
        <f t="shared" si="19"/>
        <v>0</v>
      </c>
      <c r="Y48" s="29">
        <v>654330.61049999995</v>
      </c>
      <c r="Z48" s="30">
        <f t="shared" si="10"/>
        <v>11.469617589601116</v>
      </c>
      <c r="AA48" s="31" t="s">
        <v>32</v>
      </c>
      <c r="AB48" s="33"/>
    </row>
    <row r="49" spans="1:28" s="37" customFormat="1" x14ac:dyDescent="0.2">
      <c r="A49" s="24">
        <v>2009</v>
      </c>
      <c r="B49" s="22">
        <f>SUM(B50:B61)</f>
        <v>401432883.69080007</v>
      </c>
      <c r="C49" s="22">
        <f>SUM(C50:C61)</f>
        <v>2344118.9988000002</v>
      </c>
      <c r="D49" s="32">
        <f t="shared" si="2"/>
        <v>0.58393796174543988</v>
      </c>
      <c r="E49" s="22">
        <f>SUM(E50:E61)</f>
        <v>399088764.69200003</v>
      </c>
      <c r="F49" s="32">
        <f t="shared" si="0"/>
        <v>99.416062038254552</v>
      </c>
      <c r="G49" s="22">
        <f>SUM(G50:G61)</f>
        <v>378580853.10659999</v>
      </c>
      <c r="H49" s="32">
        <f t="shared" si="3"/>
        <v>94.307384493742262</v>
      </c>
      <c r="I49" s="22">
        <f>SUM(I50:I61)</f>
        <v>1271599.97</v>
      </c>
      <c r="J49" s="32">
        <f t="shared" si="16"/>
        <v>0.3167652730162081</v>
      </c>
      <c r="K49" s="22">
        <f>SUM(K50:K61)</f>
        <v>9132106.2664000001</v>
      </c>
      <c r="L49" s="32">
        <f t="shared" si="6"/>
        <v>2.274877479502631</v>
      </c>
      <c r="M49" s="22">
        <f>SUM(M50:M61)</f>
        <v>0</v>
      </c>
      <c r="N49" s="32">
        <f t="shared" si="7"/>
        <v>0</v>
      </c>
      <c r="O49" s="22">
        <f>SUM(O50:O61)</f>
        <v>699974.99879999994</v>
      </c>
      <c r="P49" s="32">
        <f t="shared" si="17"/>
        <v>0.17436912301861876</v>
      </c>
      <c r="Q49" s="22">
        <f>SUM(Q50:Q61)</f>
        <v>5238000.7499999991</v>
      </c>
      <c r="R49" s="32">
        <f t="shared" si="20"/>
        <v>1.3048260276640715</v>
      </c>
      <c r="S49" s="22">
        <f>SUM(S50:S61)</f>
        <v>0</v>
      </c>
      <c r="T49" s="32">
        <f t="shared" si="21"/>
        <v>0</v>
      </c>
      <c r="U49" s="22">
        <f>SUM(U50:U61)</f>
        <v>0</v>
      </c>
      <c r="V49" s="32">
        <f t="shared" si="18"/>
        <v>0</v>
      </c>
      <c r="W49" s="22">
        <f>SUM(W50:W61)</f>
        <v>0</v>
      </c>
      <c r="X49" s="32">
        <f t="shared" si="19"/>
        <v>0</v>
      </c>
      <c r="Y49" s="22">
        <f>SUM(Y50:Y61)</f>
        <v>6510348.5990000004</v>
      </c>
      <c r="Z49" s="32">
        <f t="shared" si="10"/>
        <v>1.6217776030561899</v>
      </c>
      <c r="AA49" s="27">
        <v>2009</v>
      </c>
      <c r="AB49" s="36"/>
    </row>
    <row r="50" spans="1:28" x14ac:dyDescent="0.2">
      <c r="A50" s="24" t="s">
        <v>18</v>
      </c>
      <c r="B50" s="25">
        <v>3438808.2242999999</v>
      </c>
      <c r="C50" s="25">
        <v>0</v>
      </c>
      <c r="D50" s="26">
        <f t="shared" si="2"/>
        <v>0</v>
      </c>
      <c r="E50" s="25">
        <f t="shared" si="22"/>
        <v>3438808.2242999999</v>
      </c>
      <c r="F50" s="26">
        <f t="shared" si="0"/>
        <v>100</v>
      </c>
      <c r="G50" s="25">
        <f t="shared" si="5"/>
        <v>2046606.4557</v>
      </c>
      <c r="H50" s="26">
        <f t="shared" si="3"/>
        <v>59.51499246854933</v>
      </c>
      <c r="I50" s="25">
        <v>46558.46</v>
      </c>
      <c r="J50" s="26">
        <f t="shared" si="16"/>
        <v>1.3539126628521831</v>
      </c>
      <c r="K50" s="25">
        <v>542311.15819999995</v>
      </c>
      <c r="L50" s="26">
        <f t="shared" si="6"/>
        <v>15.770322821953592</v>
      </c>
      <c r="M50" s="25">
        <v>0</v>
      </c>
      <c r="N50" s="26">
        <f t="shared" si="7"/>
        <v>0</v>
      </c>
      <c r="O50" s="25">
        <v>0</v>
      </c>
      <c r="P50" s="26">
        <f t="shared" si="17"/>
        <v>0</v>
      </c>
      <c r="Q50" s="25">
        <v>599665.4</v>
      </c>
      <c r="R50" s="26">
        <f t="shared" si="20"/>
        <v>17.438175114346986</v>
      </c>
      <c r="S50" s="25">
        <v>0</v>
      </c>
      <c r="T50" s="26">
        <f t="shared" si="21"/>
        <v>0</v>
      </c>
      <c r="U50" s="25">
        <v>0</v>
      </c>
      <c r="V50" s="26">
        <f t="shared" si="18"/>
        <v>0</v>
      </c>
      <c r="W50" s="25">
        <v>0</v>
      </c>
      <c r="X50" s="26">
        <f t="shared" si="19"/>
        <v>0</v>
      </c>
      <c r="Y50" s="25">
        <v>203666.75039999999</v>
      </c>
      <c r="Z50" s="26">
        <f t="shared" si="10"/>
        <v>5.9225969322979095</v>
      </c>
      <c r="AA50" s="27" t="s">
        <v>18</v>
      </c>
      <c r="AB50" s="33"/>
    </row>
    <row r="51" spans="1:28" x14ac:dyDescent="0.2">
      <c r="A51" s="24" t="s">
        <v>19</v>
      </c>
      <c r="B51" s="25">
        <v>6094174.2807</v>
      </c>
      <c r="C51" s="25">
        <v>0</v>
      </c>
      <c r="D51" s="26">
        <f t="shared" si="2"/>
        <v>0</v>
      </c>
      <c r="E51" s="25">
        <f t="shared" si="22"/>
        <v>6094174.2807</v>
      </c>
      <c r="F51" s="26">
        <f t="shared" si="0"/>
        <v>100</v>
      </c>
      <c r="G51" s="25">
        <f t="shared" si="5"/>
        <v>3911639.1572000002</v>
      </c>
      <c r="H51" s="26">
        <f t="shared" si="3"/>
        <v>64.186532531371824</v>
      </c>
      <c r="I51" s="25">
        <v>117871.83</v>
      </c>
      <c r="J51" s="26">
        <f t="shared" si="16"/>
        <v>1.934172286035456</v>
      </c>
      <c r="K51" s="25">
        <v>927067.42050000001</v>
      </c>
      <c r="L51" s="26">
        <f t="shared" si="6"/>
        <v>15.212354911410797</v>
      </c>
      <c r="M51" s="25">
        <v>0</v>
      </c>
      <c r="N51" s="26">
        <f t="shared" si="7"/>
        <v>0</v>
      </c>
      <c r="O51" s="25">
        <v>0</v>
      </c>
      <c r="P51" s="26">
        <f t="shared" si="17"/>
        <v>0</v>
      </c>
      <c r="Q51" s="25">
        <v>785693.51</v>
      </c>
      <c r="R51" s="26">
        <f t="shared" si="20"/>
        <v>12.892534309172271</v>
      </c>
      <c r="S51" s="25">
        <v>0</v>
      </c>
      <c r="T51" s="26">
        <f t="shared" si="21"/>
        <v>0</v>
      </c>
      <c r="U51" s="25">
        <v>0</v>
      </c>
      <c r="V51" s="26">
        <f t="shared" si="18"/>
        <v>0</v>
      </c>
      <c r="W51" s="25">
        <v>0</v>
      </c>
      <c r="X51" s="26">
        <f t="shared" si="19"/>
        <v>0</v>
      </c>
      <c r="Y51" s="25">
        <v>351902.36300000001</v>
      </c>
      <c r="Z51" s="26">
        <f t="shared" si="10"/>
        <v>5.7744059620096584</v>
      </c>
      <c r="AA51" s="27" t="s">
        <v>19</v>
      </c>
      <c r="AB51" s="33"/>
    </row>
    <row r="52" spans="1:28" x14ac:dyDescent="0.2">
      <c r="A52" s="24" t="s">
        <v>20</v>
      </c>
      <c r="B52" s="25">
        <v>17614049.092099998</v>
      </c>
      <c r="C52" s="25">
        <v>151524</v>
      </c>
      <c r="D52" s="26">
        <f t="shared" si="2"/>
        <v>0.86024513277846693</v>
      </c>
      <c r="E52" s="25">
        <f t="shared" si="22"/>
        <v>17462525.092099998</v>
      </c>
      <c r="F52" s="26">
        <f t="shared" si="0"/>
        <v>99.139754867221527</v>
      </c>
      <c r="G52" s="25">
        <f t="shared" si="5"/>
        <v>15889869.693599997</v>
      </c>
      <c r="H52" s="26">
        <f t="shared" si="3"/>
        <v>90.211339882813732</v>
      </c>
      <c r="I52" s="25">
        <v>48865.39</v>
      </c>
      <c r="J52" s="26">
        <f t="shared" si="16"/>
        <v>0.2774228103061005</v>
      </c>
      <c r="K52" s="25">
        <v>765842.63870000001</v>
      </c>
      <c r="L52" s="26">
        <f t="shared" si="6"/>
        <v>4.3479079381213079</v>
      </c>
      <c r="M52" s="25">
        <v>0</v>
      </c>
      <c r="N52" s="26">
        <f t="shared" si="7"/>
        <v>0</v>
      </c>
      <c r="O52" s="25">
        <v>0</v>
      </c>
      <c r="P52" s="26">
        <f t="shared" si="17"/>
        <v>0</v>
      </c>
      <c r="Q52" s="25">
        <v>667753.35</v>
      </c>
      <c r="R52" s="26">
        <f t="shared" si="20"/>
        <v>3.7910269609699863</v>
      </c>
      <c r="S52" s="25">
        <v>0</v>
      </c>
      <c r="T52" s="26">
        <f t="shared" si="21"/>
        <v>0</v>
      </c>
      <c r="U52" s="25">
        <v>0</v>
      </c>
      <c r="V52" s="26">
        <f t="shared" si="18"/>
        <v>0</v>
      </c>
      <c r="W52" s="25">
        <v>0</v>
      </c>
      <c r="X52" s="26">
        <f t="shared" si="19"/>
        <v>0</v>
      </c>
      <c r="Y52" s="25">
        <v>241718.01980000001</v>
      </c>
      <c r="Z52" s="26">
        <f t="shared" si="10"/>
        <v>1.3723024077888593</v>
      </c>
      <c r="AA52" s="27" t="s">
        <v>20</v>
      </c>
      <c r="AB52" s="33"/>
    </row>
    <row r="53" spans="1:28" x14ac:dyDescent="0.2">
      <c r="A53" s="24" t="s">
        <v>21</v>
      </c>
      <c r="B53" s="25">
        <v>3607685.8857</v>
      </c>
      <c r="C53" s="25">
        <v>0</v>
      </c>
      <c r="D53" s="26">
        <f t="shared" si="2"/>
        <v>0</v>
      </c>
      <c r="E53" s="25">
        <f t="shared" si="22"/>
        <v>3607685.8857</v>
      </c>
      <c r="F53" s="26">
        <f t="shared" si="0"/>
        <v>100</v>
      </c>
      <c r="G53" s="25">
        <f t="shared" si="5"/>
        <v>2226794.0207000002</v>
      </c>
      <c r="H53" s="26">
        <f t="shared" si="3"/>
        <v>61.723611513033241</v>
      </c>
      <c r="I53" s="25">
        <v>58326.55</v>
      </c>
      <c r="J53" s="26">
        <f t="shared" si="16"/>
        <v>1.6167302766350151</v>
      </c>
      <c r="K53" s="25">
        <v>748089.9425</v>
      </c>
      <c r="L53" s="26">
        <f t="shared" si="6"/>
        <v>20.736005467251147</v>
      </c>
      <c r="M53" s="25">
        <v>0</v>
      </c>
      <c r="N53" s="26">
        <f t="shared" si="7"/>
        <v>0</v>
      </c>
      <c r="O53" s="25">
        <v>0</v>
      </c>
      <c r="P53" s="26">
        <f t="shared" si="17"/>
        <v>0</v>
      </c>
      <c r="Q53" s="25">
        <v>433883.48</v>
      </c>
      <c r="R53" s="26">
        <f t="shared" si="20"/>
        <v>12.026642389233769</v>
      </c>
      <c r="S53" s="25">
        <v>0</v>
      </c>
      <c r="T53" s="26">
        <f t="shared" si="21"/>
        <v>0</v>
      </c>
      <c r="U53" s="25">
        <v>0</v>
      </c>
      <c r="V53" s="26">
        <f t="shared" si="18"/>
        <v>0</v>
      </c>
      <c r="W53" s="25">
        <v>0</v>
      </c>
      <c r="X53" s="26">
        <f t="shared" si="19"/>
        <v>0</v>
      </c>
      <c r="Y53" s="25">
        <v>140591.89249999999</v>
      </c>
      <c r="Z53" s="26">
        <f t="shared" si="10"/>
        <v>3.8970103538468375</v>
      </c>
      <c r="AA53" s="27" t="s">
        <v>21</v>
      </c>
      <c r="AB53" s="33"/>
    </row>
    <row r="54" spans="1:28" x14ac:dyDescent="0.2">
      <c r="A54" s="24" t="s">
        <v>22</v>
      </c>
      <c r="B54" s="25">
        <v>130876936.6891</v>
      </c>
      <c r="C54" s="25">
        <v>0</v>
      </c>
      <c r="D54" s="26">
        <f t="shared" si="2"/>
        <v>0</v>
      </c>
      <c r="E54" s="25">
        <f t="shared" si="22"/>
        <v>130876936.6891</v>
      </c>
      <c r="F54" s="26">
        <f t="shared" si="0"/>
        <v>100</v>
      </c>
      <c r="G54" s="25">
        <f t="shared" si="5"/>
        <v>127508025.2851</v>
      </c>
      <c r="H54" s="26">
        <f t="shared" si="3"/>
        <v>97.42589375238596</v>
      </c>
      <c r="I54" s="25">
        <v>131282.20000000001</v>
      </c>
      <c r="J54" s="26">
        <f t="shared" si="16"/>
        <v>0.10030965219782208</v>
      </c>
      <c r="K54" s="25">
        <v>1590593.7656</v>
      </c>
      <c r="L54" s="26">
        <f t="shared" si="6"/>
        <v>1.2153354180182854</v>
      </c>
      <c r="M54" s="25">
        <v>0</v>
      </c>
      <c r="N54" s="26">
        <f t="shared" si="7"/>
        <v>0</v>
      </c>
      <c r="O54" s="25">
        <v>0</v>
      </c>
      <c r="P54" s="26">
        <f t="shared" si="17"/>
        <v>0</v>
      </c>
      <c r="Q54" s="25">
        <v>556194.09</v>
      </c>
      <c r="R54" s="26">
        <f t="shared" si="20"/>
        <v>0.42497486881225444</v>
      </c>
      <c r="S54" s="25">
        <v>0</v>
      </c>
      <c r="T54" s="26">
        <f t="shared" si="21"/>
        <v>0</v>
      </c>
      <c r="U54" s="25">
        <v>0</v>
      </c>
      <c r="V54" s="26">
        <f t="shared" si="18"/>
        <v>0</v>
      </c>
      <c r="W54" s="25">
        <v>0</v>
      </c>
      <c r="X54" s="26">
        <f t="shared" si="19"/>
        <v>0</v>
      </c>
      <c r="Y54" s="25">
        <v>1090841.3484</v>
      </c>
      <c r="Z54" s="26">
        <f t="shared" si="10"/>
        <v>0.83348630858568229</v>
      </c>
      <c r="AA54" s="27" t="s">
        <v>23</v>
      </c>
      <c r="AB54" s="33"/>
    </row>
    <row r="55" spans="1:28" x14ac:dyDescent="0.2">
      <c r="A55" s="24" t="s">
        <v>24</v>
      </c>
      <c r="B55" s="25">
        <v>9312518.9719999991</v>
      </c>
      <c r="C55" s="25">
        <v>0</v>
      </c>
      <c r="D55" s="26">
        <f t="shared" si="2"/>
        <v>0</v>
      </c>
      <c r="E55" s="25">
        <f t="shared" si="22"/>
        <v>9312518.9719999991</v>
      </c>
      <c r="F55" s="26">
        <f t="shared" si="0"/>
        <v>100</v>
      </c>
      <c r="G55" s="25">
        <f t="shared" si="5"/>
        <v>6944506.2218000004</v>
      </c>
      <c r="H55" s="26">
        <f t="shared" si="3"/>
        <v>74.571726969685486</v>
      </c>
      <c r="I55" s="25">
        <v>159577.95000000001</v>
      </c>
      <c r="J55" s="26">
        <f t="shared" si="16"/>
        <v>1.7135852338105713</v>
      </c>
      <c r="K55" s="25">
        <v>961632.06960000005</v>
      </c>
      <c r="L55" s="26">
        <f t="shared" si="6"/>
        <v>10.326229374580008</v>
      </c>
      <c r="M55" s="25">
        <v>0</v>
      </c>
      <c r="N55" s="26">
        <f t="shared" si="7"/>
        <v>0</v>
      </c>
      <c r="O55" s="25">
        <v>0</v>
      </c>
      <c r="P55" s="26">
        <f t="shared" si="17"/>
        <v>0</v>
      </c>
      <c r="Q55" s="25">
        <v>555821.76</v>
      </c>
      <c r="R55" s="26">
        <f t="shared" si="20"/>
        <v>5.9685436525948807</v>
      </c>
      <c r="S55" s="25">
        <v>0</v>
      </c>
      <c r="T55" s="26">
        <f t="shared" si="21"/>
        <v>0</v>
      </c>
      <c r="U55" s="25">
        <v>0</v>
      </c>
      <c r="V55" s="26">
        <f t="shared" si="18"/>
        <v>0</v>
      </c>
      <c r="W55" s="25">
        <v>0</v>
      </c>
      <c r="X55" s="26">
        <f t="shared" si="19"/>
        <v>0</v>
      </c>
      <c r="Y55" s="25">
        <v>690980.9706</v>
      </c>
      <c r="Z55" s="26">
        <f t="shared" si="10"/>
        <v>7.4199147693290737</v>
      </c>
      <c r="AA55" s="27" t="s">
        <v>24</v>
      </c>
      <c r="AB55" s="33"/>
    </row>
    <row r="56" spans="1:28" x14ac:dyDescent="0.2">
      <c r="A56" s="24" t="s">
        <v>25</v>
      </c>
      <c r="B56" s="25">
        <v>41680688.498099998</v>
      </c>
      <c r="C56" s="25">
        <v>0</v>
      </c>
      <c r="D56" s="26">
        <f t="shared" si="2"/>
        <v>0</v>
      </c>
      <c r="E56" s="25">
        <f t="shared" si="22"/>
        <v>41680688.498099998</v>
      </c>
      <c r="F56" s="26">
        <f t="shared" si="0"/>
        <v>100</v>
      </c>
      <c r="G56" s="25">
        <f t="shared" si="5"/>
        <v>39612993.1131</v>
      </c>
      <c r="H56" s="26">
        <f t="shared" si="3"/>
        <v>95.039200503863427</v>
      </c>
      <c r="I56" s="25">
        <v>80261.56</v>
      </c>
      <c r="J56" s="26">
        <f t="shared" si="16"/>
        <v>0.19256294195730164</v>
      </c>
      <c r="K56" s="25">
        <v>1118883.4193</v>
      </c>
      <c r="L56" s="26">
        <f t="shared" si="6"/>
        <v>2.6844168357511751</v>
      </c>
      <c r="M56" s="25">
        <v>0</v>
      </c>
      <c r="N56" s="26">
        <f t="shared" si="7"/>
        <v>0</v>
      </c>
      <c r="O56" s="25">
        <v>0</v>
      </c>
      <c r="P56" s="26">
        <f t="shared" si="17"/>
        <v>0</v>
      </c>
      <c r="Q56" s="25">
        <v>531933.76</v>
      </c>
      <c r="R56" s="26">
        <f t="shared" si="20"/>
        <v>1.2762115482431344</v>
      </c>
      <c r="S56" s="25">
        <v>0</v>
      </c>
      <c r="T56" s="26">
        <f t="shared" si="21"/>
        <v>0</v>
      </c>
      <c r="U56" s="25">
        <v>0</v>
      </c>
      <c r="V56" s="26">
        <f t="shared" si="18"/>
        <v>0</v>
      </c>
      <c r="W56" s="25">
        <v>0</v>
      </c>
      <c r="X56" s="26">
        <f t="shared" si="19"/>
        <v>0</v>
      </c>
      <c r="Y56" s="25">
        <v>336616.64569999999</v>
      </c>
      <c r="Z56" s="26">
        <f t="shared" si="10"/>
        <v>0.80760817018496367</v>
      </c>
      <c r="AA56" s="27" t="s">
        <v>25</v>
      </c>
      <c r="AB56" s="33"/>
    </row>
    <row r="57" spans="1:28" x14ac:dyDescent="0.2">
      <c r="A57" s="24" t="s">
        <v>26</v>
      </c>
      <c r="B57" s="25">
        <v>10950476.8577</v>
      </c>
      <c r="C57" s="25">
        <v>1492620</v>
      </c>
      <c r="D57" s="26">
        <f t="shared" si="2"/>
        <v>13.630639280794799</v>
      </c>
      <c r="E57" s="25">
        <f t="shared" si="22"/>
        <v>9457856.8576999996</v>
      </c>
      <c r="F57" s="26">
        <f t="shared" si="0"/>
        <v>86.369360719205204</v>
      </c>
      <c r="G57" s="25">
        <f t="shared" si="5"/>
        <v>9137623.5192999989</v>
      </c>
      <c r="H57" s="26">
        <f t="shared" si="3"/>
        <v>83.444982698399443</v>
      </c>
      <c r="I57" s="25">
        <v>100454.99</v>
      </c>
      <c r="J57" s="26">
        <f t="shared" si="16"/>
        <v>0.91735721928277036</v>
      </c>
      <c r="K57" s="25">
        <v>679503.74930000002</v>
      </c>
      <c r="L57" s="26">
        <f t="shared" si="6"/>
        <v>6.2052434622716568</v>
      </c>
      <c r="M57" s="25">
        <v>0</v>
      </c>
      <c r="N57" s="26">
        <f t="shared" si="7"/>
        <v>0</v>
      </c>
      <c r="O57" s="25">
        <v>0</v>
      </c>
      <c r="P57" s="26">
        <f t="shared" si="17"/>
        <v>0</v>
      </c>
      <c r="Q57" s="25">
        <v>269527.96999999997</v>
      </c>
      <c r="R57" s="26">
        <f t="shared" si="20"/>
        <v>2.4613354605692552</v>
      </c>
      <c r="S57" s="25">
        <v>0</v>
      </c>
      <c r="T57" s="26">
        <f t="shared" si="21"/>
        <v>0</v>
      </c>
      <c r="U57" s="25">
        <v>0</v>
      </c>
      <c r="V57" s="26">
        <f t="shared" si="18"/>
        <v>0</v>
      </c>
      <c r="W57" s="25">
        <v>0</v>
      </c>
      <c r="X57" s="26">
        <f t="shared" si="19"/>
        <v>0</v>
      </c>
      <c r="Y57" s="25">
        <v>763366.62910000002</v>
      </c>
      <c r="Z57" s="26">
        <f t="shared" si="10"/>
        <v>6.9710811594768742</v>
      </c>
      <c r="AA57" s="27" t="s">
        <v>27</v>
      </c>
      <c r="AB57" s="33"/>
    </row>
    <row r="58" spans="1:28" x14ac:dyDescent="0.2">
      <c r="A58" s="24" t="s">
        <v>28</v>
      </c>
      <c r="B58" s="25">
        <v>115891141.4869</v>
      </c>
      <c r="C58" s="25">
        <v>699974.99879999994</v>
      </c>
      <c r="D58" s="26">
        <f t="shared" si="2"/>
        <v>0.60399353205018103</v>
      </c>
      <c r="E58" s="25">
        <f t="shared" si="22"/>
        <v>115191166.48810001</v>
      </c>
      <c r="F58" s="26">
        <f t="shared" si="0"/>
        <v>99.396006467949832</v>
      </c>
      <c r="G58" s="25">
        <f t="shared" si="5"/>
        <v>112986852.82410002</v>
      </c>
      <c r="H58" s="26">
        <f t="shared" si="3"/>
        <v>97.493951111760964</v>
      </c>
      <c r="I58" s="25">
        <v>122389.82</v>
      </c>
      <c r="J58" s="26">
        <f t="shared" si="16"/>
        <v>0.10560757140685734</v>
      </c>
      <c r="K58" s="25">
        <v>696367.11190000002</v>
      </c>
      <c r="L58" s="26">
        <f t="shared" si="6"/>
        <v>0.6008803632145735</v>
      </c>
      <c r="M58" s="25">
        <v>0</v>
      </c>
      <c r="N58" s="26">
        <f t="shared" si="7"/>
        <v>0</v>
      </c>
      <c r="O58" s="25">
        <v>699974.99879999994</v>
      </c>
      <c r="P58" s="26">
        <f t="shared" si="17"/>
        <v>0.60399353205018103</v>
      </c>
      <c r="Q58" s="25">
        <v>442859.89</v>
      </c>
      <c r="R58" s="26">
        <f t="shared" si="20"/>
        <v>0.38213437568915448</v>
      </c>
      <c r="S58" s="25">
        <v>0</v>
      </c>
      <c r="T58" s="26">
        <f t="shared" si="21"/>
        <v>0</v>
      </c>
      <c r="U58" s="25">
        <v>0</v>
      </c>
      <c r="V58" s="26">
        <f t="shared" si="18"/>
        <v>0</v>
      </c>
      <c r="W58" s="25">
        <v>0</v>
      </c>
      <c r="X58" s="26">
        <f t="shared" si="19"/>
        <v>0</v>
      </c>
      <c r="Y58" s="25">
        <v>942696.84210000001</v>
      </c>
      <c r="Z58" s="26">
        <f t="shared" si="10"/>
        <v>0.81343304587828191</v>
      </c>
      <c r="AA58" s="27" t="s">
        <v>28</v>
      </c>
      <c r="AB58" s="33"/>
    </row>
    <row r="59" spans="1:28" x14ac:dyDescent="0.2">
      <c r="A59" s="24" t="s">
        <v>29</v>
      </c>
      <c r="B59" s="25">
        <v>20089925.273499999</v>
      </c>
      <c r="C59" s="25">
        <v>0</v>
      </c>
      <c r="D59" s="26">
        <f t="shared" si="2"/>
        <v>0</v>
      </c>
      <c r="E59" s="25">
        <f t="shared" si="22"/>
        <v>20089925.273499999</v>
      </c>
      <c r="F59" s="26">
        <f t="shared" si="0"/>
        <v>100</v>
      </c>
      <c r="G59" s="25">
        <f t="shared" si="5"/>
        <v>18099546.048099995</v>
      </c>
      <c r="H59" s="26">
        <f t="shared" si="3"/>
        <v>90.092649931229701</v>
      </c>
      <c r="I59" s="25">
        <v>174970.62</v>
      </c>
      <c r="J59" s="26">
        <f t="shared" si="16"/>
        <v>0.87093713698775355</v>
      </c>
      <c r="K59" s="25">
        <v>416348.64750000002</v>
      </c>
      <c r="L59" s="26">
        <f t="shared" si="6"/>
        <v>2.0724250679478269</v>
      </c>
      <c r="M59" s="25">
        <v>0</v>
      </c>
      <c r="N59" s="26">
        <f t="shared" si="7"/>
        <v>0</v>
      </c>
      <c r="O59" s="25">
        <v>0</v>
      </c>
      <c r="P59" s="26">
        <f t="shared" si="17"/>
        <v>0</v>
      </c>
      <c r="Q59" s="25">
        <v>182032.21</v>
      </c>
      <c r="R59" s="26">
        <f t="shared" si="20"/>
        <v>0.90608704373884885</v>
      </c>
      <c r="S59" s="25">
        <v>0</v>
      </c>
      <c r="T59" s="26">
        <f t="shared" si="21"/>
        <v>0</v>
      </c>
      <c r="U59" s="25">
        <v>0</v>
      </c>
      <c r="V59" s="26">
        <f t="shared" si="18"/>
        <v>0</v>
      </c>
      <c r="W59" s="25">
        <v>0</v>
      </c>
      <c r="X59" s="26">
        <f t="shared" si="19"/>
        <v>0</v>
      </c>
      <c r="Y59" s="25">
        <v>1217027.7479000001</v>
      </c>
      <c r="Z59" s="26">
        <f t="shared" si="10"/>
        <v>6.0579008200958508</v>
      </c>
      <c r="AA59" s="27" t="s">
        <v>30</v>
      </c>
      <c r="AB59" s="33"/>
    </row>
    <row r="60" spans="1:28" x14ac:dyDescent="0.2">
      <c r="A60" s="24" t="s">
        <v>31</v>
      </c>
      <c r="B60" s="25">
        <v>11036823.770099999</v>
      </c>
      <c r="C60" s="25">
        <v>0</v>
      </c>
      <c r="D60" s="26">
        <f t="shared" si="2"/>
        <v>0</v>
      </c>
      <c r="E60" s="25">
        <f t="shared" si="22"/>
        <v>11036823.770099999</v>
      </c>
      <c r="F60" s="26">
        <f t="shared" si="0"/>
        <v>100</v>
      </c>
      <c r="G60" s="25">
        <f t="shared" si="5"/>
        <v>10029906.5582</v>
      </c>
      <c r="H60" s="26">
        <f t="shared" si="3"/>
        <v>90.876748303004959</v>
      </c>
      <c r="I60" s="25">
        <v>156492.93</v>
      </c>
      <c r="J60" s="26">
        <f t="shared" si="16"/>
        <v>1.4179163612628933</v>
      </c>
      <c r="K60" s="25">
        <v>389568.77299999999</v>
      </c>
      <c r="L60" s="26">
        <f t="shared" si="6"/>
        <v>3.5297181609022856</v>
      </c>
      <c r="M60" s="25">
        <v>0</v>
      </c>
      <c r="N60" s="26">
        <f t="shared" si="7"/>
        <v>0</v>
      </c>
      <c r="O60" s="25">
        <v>0</v>
      </c>
      <c r="P60" s="26">
        <f t="shared" si="17"/>
        <v>0</v>
      </c>
      <c r="Q60" s="25">
        <v>105677.48</v>
      </c>
      <c r="R60" s="26">
        <f t="shared" si="20"/>
        <v>0.95749902509354379</v>
      </c>
      <c r="S60" s="25">
        <v>0</v>
      </c>
      <c r="T60" s="26">
        <f t="shared" si="21"/>
        <v>0</v>
      </c>
      <c r="U60" s="25">
        <v>0</v>
      </c>
      <c r="V60" s="26">
        <f t="shared" si="18"/>
        <v>0</v>
      </c>
      <c r="W60" s="25">
        <v>0</v>
      </c>
      <c r="X60" s="26">
        <f t="shared" si="19"/>
        <v>0</v>
      </c>
      <c r="Y60" s="25">
        <v>355178.02889999998</v>
      </c>
      <c r="Z60" s="26">
        <f t="shared" si="10"/>
        <v>3.2181181497363154</v>
      </c>
      <c r="AA60" s="27" t="s">
        <v>31</v>
      </c>
      <c r="AB60" s="33"/>
    </row>
    <row r="61" spans="1:28" x14ac:dyDescent="0.2">
      <c r="A61" s="28" t="s">
        <v>32</v>
      </c>
      <c r="B61" s="25">
        <v>30839654.660599999</v>
      </c>
      <c r="C61" s="25">
        <v>0</v>
      </c>
      <c r="D61" s="26">
        <f t="shared" si="2"/>
        <v>0</v>
      </c>
      <c r="E61" s="25">
        <f t="shared" si="22"/>
        <v>30839654.660599999</v>
      </c>
      <c r="F61" s="26">
        <f t="shared" si="0"/>
        <v>100</v>
      </c>
      <c r="G61" s="25">
        <f t="shared" si="5"/>
        <v>30186490.209699996</v>
      </c>
      <c r="H61" s="26">
        <f t="shared" si="3"/>
        <v>97.882063018901206</v>
      </c>
      <c r="I61" s="25">
        <v>74547.67</v>
      </c>
      <c r="J61" s="26">
        <f t="shared" si="16"/>
        <v>0.24172666918751301</v>
      </c>
      <c r="K61" s="25">
        <v>295897.57030000002</v>
      </c>
      <c r="L61" s="26">
        <f t="shared" si="6"/>
        <v>0.95947108862419139</v>
      </c>
      <c r="M61" s="25">
        <v>0</v>
      </c>
      <c r="N61" s="26">
        <f t="shared" si="7"/>
        <v>0</v>
      </c>
      <c r="O61" s="25">
        <v>0</v>
      </c>
      <c r="P61" s="26">
        <f t="shared" si="17"/>
        <v>0</v>
      </c>
      <c r="Q61" s="25">
        <v>106957.85</v>
      </c>
      <c r="R61" s="26">
        <f t="shared" si="20"/>
        <v>0.3468192208281981</v>
      </c>
      <c r="S61" s="25">
        <v>0</v>
      </c>
      <c r="T61" s="26">
        <f t="shared" si="21"/>
        <v>0</v>
      </c>
      <c r="U61" s="25">
        <v>0</v>
      </c>
      <c r="V61" s="26">
        <f t="shared" si="18"/>
        <v>0</v>
      </c>
      <c r="W61" s="25">
        <v>0</v>
      </c>
      <c r="X61" s="26">
        <f t="shared" si="19"/>
        <v>0</v>
      </c>
      <c r="Y61" s="25">
        <v>175761.36060000001</v>
      </c>
      <c r="Z61" s="26">
        <f t="shared" si="10"/>
        <v>0.56992000245887486</v>
      </c>
      <c r="AA61" s="31" t="s">
        <v>32</v>
      </c>
      <c r="AB61" s="33"/>
    </row>
    <row r="62" spans="1:28" x14ac:dyDescent="0.2">
      <c r="A62" s="34">
        <v>2010</v>
      </c>
      <c r="B62" s="22">
        <f>SUM(B63:B74)</f>
        <v>54726948.011799991</v>
      </c>
      <c r="C62" s="22">
        <f>SUM(C63:C74)</f>
        <v>2254616.98</v>
      </c>
      <c r="D62" s="23">
        <f t="shared" si="2"/>
        <v>4.1197564671683669</v>
      </c>
      <c r="E62" s="22">
        <f>SUM(E63:E74)</f>
        <v>52472331.031799994</v>
      </c>
      <c r="F62" s="23">
        <f t="shared" si="0"/>
        <v>95.880243532831642</v>
      </c>
      <c r="G62" s="22">
        <f>SUM(G63:G74)</f>
        <v>33913106.342</v>
      </c>
      <c r="H62" s="23">
        <f t="shared" si="3"/>
        <v>61.967837736333841</v>
      </c>
      <c r="I62" s="22">
        <f>SUM(I63:I74)</f>
        <v>2082654.5875000001</v>
      </c>
      <c r="J62" s="23">
        <f t="shared" si="16"/>
        <v>3.8055376065388247</v>
      </c>
      <c r="K62" s="22">
        <f>SUM(K63:K74)</f>
        <v>10071280.784699999</v>
      </c>
      <c r="L62" s="23">
        <f t="shared" si="6"/>
        <v>18.402781720128942</v>
      </c>
      <c r="M62" s="22">
        <f>SUM(M63:M74)</f>
        <v>0</v>
      </c>
      <c r="N62" s="23">
        <f t="shared" si="7"/>
        <v>0</v>
      </c>
      <c r="O62" s="22">
        <f>SUM(O63:O74)</f>
        <v>0</v>
      </c>
      <c r="P62" s="23">
        <f t="shared" si="17"/>
        <v>0</v>
      </c>
      <c r="Q62" s="22">
        <f>SUM(Q63:Q74)</f>
        <v>1637056.4962999998</v>
      </c>
      <c r="R62" s="23">
        <f t="shared" si="20"/>
        <v>2.9913169942292863</v>
      </c>
      <c r="S62" s="22">
        <f>SUM(S63:S74)</f>
        <v>0</v>
      </c>
      <c r="T62" s="23">
        <f t="shared" si="21"/>
        <v>0</v>
      </c>
      <c r="U62" s="22">
        <f>SUM(U63:U74)</f>
        <v>0</v>
      </c>
      <c r="V62" s="23">
        <f t="shared" si="18"/>
        <v>0</v>
      </c>
      <c r="W62" s="22">
        <f>SUM(W63:W74)</f>
        <v>0</v>
      </c>
      <c r="X62" s="23">
        <f t="shared" si="19"/>
        <v>0</v>
      </c>
      <c r="Y62" s="22">
        <f>SUM(Y63:Y74)</f>
        <v>7022849.8013000004</v>
      </c>
      <c r="Z62" s="23">
        <f t="shared" si="10"/>
        <v>12.832525942769117</v>
      </c>
      <c r="AA62" s="35">
        <v>2010</v>
      </c>
      <c r="AB62" s="33"/>
    </row>
    <row r="63" spans="1:28" x14ac:dyDescent="0.2">
      <c r="A63" s="24" t="s">
        <v>18</v>
      </c>
      <c r="B63" s="25">
        <v>6881688.0405000001</v>
      </c>
      <c r="C63" s="25">
        <v>0</v>
      </c>
      <c r="D63" s="26">
        <f t="shared" si="2"/>
        <v>0</v>
      </c>
      <c r="E63" s="25">
        <f t="shared" ref="E63:E74" si="23">+B63-C63</f>
        <v>6881688.0405000001</v>
      </c>
      <c r="F63" s="26">
        <f t="shared" si="0"/>
        <v>100</v>
      </c>
      <c r="G63" s="25">
        <f>+B63-I63-K63-O63-M63-Q63-Y63</f>
        <v>1919456.5980999998</v>
      </c>
      <c r="H63" s="26">
        <f t="shared" si="3"/>
        <v>27.892234969147754</v>
      </c>
      <c r="I63" s="25">
        <v>36384.426500000001</v>
      </c>
      <c r="J63" s="26">
        <f t="shared" si="16"/>
        <v>0.52871368602980784</v>
      </c>
      <c r="K63" s="25">
        <v>4699029.9977000002</v>
      </c>
      <c r="L63" s="26">
        <f t="shared" si="6"/>
        <v>68.28310103633504</v>
      </c>
      <c r="M63" s="25">
        <v>0</v>
      </c>
      <c r="N63" s="26">
        <f t="shared" si="7"/>
        <v>0</v>
      </c>
      <c r="O63" s="25">
        <v>0</v>
      </c>
      <c r="P63" s="26">
        <f t="shared" si="17"/>
        <v>0</v>
      </c>
      <c r="Q63" s="25">
        <v>117363.26629999999</v>
      </c>
      <c r="R63" s="26">
        <f t="shared" si="20"/>
        <v>1.7054429902851682</v>
      </c>
      <c r="S63" s="25">
        <v>0</v>
      </c>
      <c r="T63" s="26">
        <f t="shared" si="21"/>
        <v>0</v>
      </c>
      <c r="U63" s="25">
        <v>0</v>
      </c>
      <c r="V63" s="26">
        <f t="shared" si="18"/>
        <v>0</v>
      </c>
      <c r="W63" s="25">
        <v>0</v>
      </c>
      <c r="X63" s="26">
        <f t="shared" si="19"/>
        <v>0</v>
      </c>
      <c r="Y63" s="25">
        <v>109453.7519</v>
      </c>
      <c r="Z63" s="26">
        <f t="shared" si="10"/>
        <v>1.5905073182022278</v>
      </c>
      <c r="AA63" s="27" t="s">
        <v>18</v>
      </c>
      <c r="AB63" s="33"/>
    </row>
    <row r="64" spans="1:28" x14ac:dyDescent="0.2">
      <c r="A64" s="24" t="s">
        <v>19</v>
      </c>
      <c r="B64" s="25">
        <v>3716807.7239999999</v>
      </c>
      <c r="C64" s="25">
        <v>0</v>
      </c>
      <c r="D64" s="26">
        <f t="shared" si="2"/>
        <v>0</v>
      </c>
      <c r="E64" s="25">
        <f t="shared" si="23"/>
        <v>3716807.7239999999</v>
      </c>
      <c r="F64" s="26">
        <f t="shared" si="0"/>
        <v>100</v>
      </c>
      <c r="G64" s="25">
        <f t="shared" ref="G64:G74" si="24">+B64-I64-K64-O64-M64-Q64-Y64</f>
        <v>2683794.3936000001</v>
      </c>
      <c r="H64" s="26">
        <f t="shared" si="3"/>
        <v>72.206974180297962</v>
      </c>
      <c r="I64" s="25">
        <v>356585.37</v>
      </c>
      <c r="J64" s="26">
        <f t="shared" si="16"/>
        <v>9.5938610893825196</v>
      </c>
      <c r="K64" s="25">
        <v>369303.68479999999</v>
      </c>
      <c r="L64" s="26">
        <f t="shared" si="6"/>
        <v>9.9360449133634017</v>
      </c>
      <c r="M64" s="25">
        <v>0</v>
      </c>
      <c r="N64" s="26">
        <f t="shared" si="7"/>
        <v>0</v>
      </c>
      <c r="O64" s="25">
        <v>0</v>
      </c>
      <c r="P64" s="26">
        <f t="shared" si="17"/>
        <v>0</v>
      </c>
      <c r="Q64" s="25">
        <v>104149.34</v>
      </c>
      <c r="R64" s="26">
        <f t="shared" si="20"/>
        <v>2.8021180468252815</v>
      </c>
      <c r="S64" s="25">
        <v>0</v>
      </c>
      <c r="T64" s="26">
        <f t="shared" si="21"/>
        <v>0</v>
      </c>
      <c r="U64" s="25">
        <v>0</v>
      </c>
      <c r="V64" s="26">
        <f t="shared" si="18"/>
        <v>0</v>
      </c>
      <c r="W64" s="25">
        <v>0</v>
      </c>
      <c r="X64" s="26">
        <f t="shared" si="19"/>
        <v>0</v>
      </c>
      <c r="Y64" s="25">
        <v>202974.9356</v>
      </c>
      <c r="Z64" s="26">
        <f t="shared" si="10"/>
        <v>5.4610017701308458</v>
      </c>
      <c r="AA64" s="27" t="s">
        <v>19</v>
      </c>
      <c r="AB64" s="33"/>
    </row>
    <row r="65" spans="1:28" x14ac:dyDescent="0.2">
      <c r="A65" s="24" t="s">
        <v>20</v>
      </c>
      <c r="B65" s="25">
        <v>3935581.4399000001</v>
      </c>
      <c r="C65" s="25">
        <v>0</v>
      </c>
      <c r="D65" s="26">
        <f t="shared" si="2"/>
        <v>0</v>
      </c>
      <c r="E65" s="25">
        <f t="shared" si="23"/>
        <v>3935581.4399000001</v>
      </c>
      <c r="F65" s="26">
        <f t="shared" si="0"/>
        <v>100</v>
      </c>
      <c r="G65" s="25">
        <f t="shared" si="24"/>
        <v>2605276.7566000004</v>
      </c>
      <c r="H65" s="26">
        <f t="shared" si="3"/>
        <v>66.19801410249049</v>
      </c>
      <c r="I65" s="25">
        <v>430765.66</v>
      </c>
      <c r="J65" s="26">
        <f t="shared" si="16"/>
        <v>10.945413443431255</v>
      </c>
      <c r="K65" s="25">
        <v>436141.93790000002</v>
      </c>
      <c r="L65" s="26">
        <f t="shared" si="6"/>
        <v>11.082020396739193</v>
      </c>
      <c r="M65" s="25">
        <v>0</v>
      </c>
      <c r="N65" s="26">
        <f t="shared" si="7"/>
        <v>0</v>
      </c>
      <c r="O65" s="25">
        <v>0</v>
      </c>
      <c r="P65" s="26">
        <f t="shared" si="17"/>
        <v>0</v>
      </c>
      <c r="Q65" s="25">
        <v>106093.42</v>
      </c>
      <c r="R65" s="26">
        <f t="shared" si="20"/>
        <v>2.6957495765275219</v>
      </c>
      <c r="S65" s="25">
        <v>0</v>
      </c>
      <c r="T65" s="26">
        <f t="shared" si="21"/>
        <v>0</v>
      </c>
      <c r="U65" s="25">
        <v>0</v>
      </c>
      <c r="V65" s="26">
        <f t="shared" si="18"/>
        <v>0</v>
      </c>
      <c r="W65" s="25">
        <v>0</v>
      </c>
      <c r="X65" s="26">
        <f t="shared" si="19"/>
        <v>0</v>
      </c>
      <c r="Y65" s="25">
        <v>357303.6654</v>
      </c>
      <c r="Z65" s="26">
        <f t="shared" si="10"/>
        <v>9.0788024808115466</v>
      </c>
      <c r="AA65" s="27" t="s">
        <v>20</v>
      </c>
      <c r="AB65" s="33"/>
    </row>
    <row r="66" spans="1:28" x14ac:dyDescent="0.2">
      <c r="A66" s="24" t="s">
        <v>21</v>
      </c>
      <c r="B66" s="25">
        <v>4274651.8245000001</v>
      </c>
      <c r="C66" s="25">
        <v>321850.76</v>
      </c>
      <c r="D66" s="26">
        <f t="shared" si="2"/>
        <v>7.5292859679313509</v>
      </c>
      <c r="E66" s="25">
        <f t="shared" si="23"/>
        <v>3952801.0645000003</v>
      </c>
      <c r="F66" s="26">
        <f t="shared" si="0"/>
        <v>92.470714032068656</v>
      </c>
      <c r="G66" s="25">
        <f t="shared" si="24"/>
        <v>2355011.7447000002</v>
      </c>
      <c r="H66" s="26">
        <f t="shared" si="3"/>
        <v>55.092481011022755</v>
      </c>
      <c r="I66" s="25">
        <v>142947.45000000001</v>
      </c>
      <c r="J66" s="26">
        <f t="shared" si="16"/>
        <v>3.344072356506377</v>
      </c>
      <c r="K66" s="25">
        <v>398429.32689999999</v>
      </c>
      <c r="L66" s="26">
        <f t="shared" si="6"/>
        <v>9.3207433788272027</v>
      </c>
      <c r="M66" s="25">
        <v>0</v>
      </c>
      <c r="N66" s="26">
        <f t="shared" si="7"/>
        <v>0</v>
      </c>
      <c r="O66" s="25">
        <v>0</v>
      </c>
      <c r="P66" s="26">
        <f t="shared" si="17"/>
        <v>0</v>
      </c>
      <c r="Q66" s="25">
        <v>1087728.71</v>
      </c>
      <c r="R66" s="26">
        <f t="shared" si="20"/>
        <v>25.446018872595083</v>
      </c>
      <c r="S66" s="25">
        <v>0</v>
      </c>
      <c r="T66" s="26">
        <f t="shared" si="21"/>
        <v>0</v>
      </c>
      <c r="U66" s="25">
        <v>0</v>
      </c>
      <c r="V66" s="26">
        <f t="shared" si="18"/>
        <v>0</v>
      </c>
      <c r="W66" s="25">
        <v>0</v>
      </c>
      <c r="X66" s="26">
        <f t="shared" si="19"/>
        <v>0</v>
      </c>
      <c r="Y66" s="25">
        <v>290534.59289999999</v>
      </c>
      <c r="Z66" s="26">
        <f t="shared" si="10"/>
        <v>6.7966843810485873</v>
      </c>
      <c r="AA66" s="27" t="s">
        <v>21</v>
      </c>
      <c r="AB66" s="33"/>
    </row>
    <row r="67" spans="1:28" x14ac:dyDescent="0.2">
      <c r="A67" s="24" t="s">
        <v>22</v>
      </c>
      <c r="B67" s="25">
        <v>5571327.8679</v>
      </c>
      <c r="C67" s="25">
        <v>24797.08</v>
      </c>
      <c r="D67" s="26">
        <f t="shared" si="2"/>
        <v>0.44508383975877486</v>
      </c>
      <c r="E67" s="25">
        <f t="shared" si="23"/>
        <v>5546530.7878999999</v>
      </c>
      <c r="F67" s="26">
        <f t="shared" si="0"/>
        <v>99.55491616024122</v>
      </c>
      <c r="G67" s="25">
        <f t="shared" si="24"/>
        <v>4709112.4412000012</v>
      </c>
      <c r="H67" s="26">
        <f t="shared" si="3"/>
        <v>84.524058767609503</v>
      </c>
      <c r="I67" s="25">
        <v>194929.111</v>
      </c>
      <c r="J67" s="26">
        <f t="shared" si="16"/>
        <v>3.4987908739514664</v>
      </c>
      <c r="K67" s="25">
        <v>346939.17940000002</v>
      </c>
      <c r="L67" s="26">
        <f t="shared" si="6"/>
        <v>6.2272260334729097</v>
      </c>
      <c r="M67" s="25">
        <v>0</v>
      </c>
      <c r="N67" s="26">
        <f t="shared" si="7"/>
        <v>0</v>
      </c>
      <c r="O67" s="25">
        <v>0</v>
      </c>
      <c r="P67" s="26">
        <f t="shared" si="17"/>
        <v>0</v>
      </c>
      <c r="Q67" s="25">
        <v>31806.76</v>
      </c>
      <c r="R67" s="26">
        <f t="shared" si="20"/>
        <v>0.57090088313163512</v>
      </c>
      <c r="S67" s="25">
        <v>0</v>
      </c>
      <c r="T67" s="26">
        <f t="shared" si="21"/>
        <v>0</v>
      </c>
      <c r="U67" s="25">
        <v>0</v>
      </c>
      <c r="V67" s="26">
        <f t="shared" si="18"/>
        <v>0</v>
      </c>
      <c r="W67" s="25">
        <v>0</v>
      </c>
      <c r="X67" s="26">
        <f t="shared" si="19"/>
        <v>0</v>
      </c>
      <c r="Y67" s="25">
        <v>288540.3763</v>
      </c>
      <c r="Z67" s="26">
        <f t="shared" si="10"/>
        <v>5.1790234418345138</v>
      </c>
      <c r="AA67" s="27" t="s">
        <v>23</v>
      </c>
      <c r="AB67" s="33"/>
    </row>
    <row r="68" spans="1:28" x14ac:dyDescent="0.2">
      <c r="A68" s="24" t="s">
        <v>24</v>
      </c>
      <c r="B68" s="25">
        <v>8122567.7516000001</v>
      </c>
      <c r="C68" s="25">
        <v>1824886.14</v>
      </c>
      <c r="D68" s="26">
        <f t="shared" si="2"/>
        <v>22.466862645011858</v>
      </c>
      <c r="E68" s="25">
        <f>+B68-C68</f>
        <v>6297681.6116000004</v>
      </c>
      <c r="F68" s="26">
        <f t="shared" si="0"/>
        <v>77.533137354988142</v>
      </c>
      <c r="G68" s="25">
        <f t="shared" si="24"/>
        <v>7044095.7860999992</v>
      </c>
      <c r="H68" s="26">
        <f t="shared" si="3"/>
        <v>86.722524225328115</v>
      </c>
      <c r="I68" s="25">
        <v>66508.87</v>
      </c>
      <c r="J68" s="26">
        <f t="shared" si="16"/>
        <v>0.81881582319702961</v>
      </c>
      <c r="K68" s="25">
        <v>597957.26399999997</v>
      </c>
      <c r="L68" s="26">
        <f t="shared" si="6"/>
        <v>7.3616777635645221</v>
      </c>
      <c r="M68" s="25">
        <v>0</v>
      </c>
      <c r="N68" s="26">
        <f t="shared" si="7"/>
        <v>0</v>
      </c>
      <c r="O68" s="25">
        <v>0</v>
      </c>
      <c r="P68" s="26">
        <f t="shared" si="17"/>
        <v>0</v>
      </c>
      <c r="Q68" s="25">
        <v>24933.279999999999</v>
      </c>
      <c r="R68" s="26">
        <f t="shared" si="20"/>
        <v>0.30696302896443789</v>
      </c>
      <c r="S68" s="25">
        <v>0</v>
      </c>
      <c r="T68" s="26">
        <f t="shared" si="21"/>
        <v>0</v>
      </c>
      <c r="U68" s="25">
        <v>0</v>
      </c>
      <c r="V68" s="26">
        <f t="shared" si="18"/>
        <v>0</v>
      </c>
      <c r="W68" s="25">
        <v>0</v>
      </c>
      <c r="X68" s="26">
        <f t="shared" si="19"/>
        <v>0</v>
      </c>
      <c r="Y68" s="25">
        <v>389072.5515</v>
      </c>
      <c r="Z68" s="26">
        <f t="shared" si="10"/>
        <v>4.7900191589458849</v>
      </c>
      <c r="AA68" s="27" t="s">
        <v>24</v>
      </c>
      <c r="AB68" s="33"/>
    </row>
    <row r="69" spans="1:28" x14ac:dyDescent="0.2">
      <c r="A69" s="24" t="s">
        <v>25</v>
      </c>
      <c r="B69" s="25">
        <v>2484020.5789000001</v>
      </c>
      <c r="C69" s="25">
        <v>0</v>
      </c>
      <c r="D69" s="26">
        <f t="shared" si="2"/>
        <v>0</v>
      </c>
      <c r="E69" s="25">
        <f t="shared" si="23"/>
        <v>2484020.5789000001</v>
      </c>
      <c r="F69" s="26">
        <f t="shared" si="0"/>
        <v>100</v>
      </c>
      <c r="G69" s="25">
        <f t="shared" si="24"/>
        <v>917237.28110000014</v>
      </c>
      <c r="H69" s="26">
        <f t="shared" si="3"/>
        <v>36.925510557009183</v>
      </c>
      <c r="I69" s="25">
        <v>122340.96</v>
      </c>
      <c r="J69" s="26">
        <f t="shared" si="16"/>
        <v>4.9251186177441539</v>
      </c>
      <c r="K69" s="25">
        <v>393970.76630000002</v>
      </c>
      <c r="L69" s="26">
        <f t="shared" si="6"/>
        <v>15.860205412406941</v>
      </c>
      <c r="M69" s="25">
        <v>0</v>
      </c>
      <c r="N69" s="26">
        <f t="shared" si="7"/>
        <v>0</v>
      </c>
      <c r="O69" s="25">
        <v>0</v>
      </c>
      <c r="P69" s="26">
        <f t="shared" si="17"/>
        <v>0</v>
      </c>
      <c r="Q69" s="25">
        <v>31984.27</v>
      </c>
      <c r="R69" s="26">
        <f t="shared" si="20"/>
        <v>1.2876008464536799</v>
      </c>
      <c r="S69" s="25">
        <v>0</v>
      </c>
      <c r="T69" s="26">
        <f t="shared" si="21"/>
        <v>0</v>
      </c>
      <c r="U69" s="25">
        <v>0</v>
      </c>
      <c r="V69" s="26">
        <f t="shared" si="18"/>
        <v>0</v>
      </c>
      <c r="W69" s="25">
        <v>0</v>
      </c>
      <c r="X69" s="26">
        <f t="shared" si="19"/>
        <v>0</v>
      </c>
      <c r="Y69" s="25">
        <v>1018487.3014999999</v>
      </c>
      <c r="Z69" s="26">
        <f t="shared" si="10"/>
        <v>41.001564566386044</v>
      </c>
      <c r="AA69" s="27" t="s">
        <v>25</v>
      </c>
      <c r="AB69" s="33"/>
    </row>
    <row r="70" spans="1:28" x14ac:dyDescent="0.2">
      <c r="A70" s="24" t="s">
        <v>26</v>
      </c>
      <c r="B70" s="25">
        <v>3159922.1499000001</v>
      </c>
      <c r="C70" s="25">
        <v>0</v>
      </c>
      <c r="D70" s="26">
        <f t="shared" si="2"/>
        <v>0</v>
      </c>
      <c r="E70" s="25">
        <f t="shared" si="23"/>
        <v>3159922.1499000001</v>
      </c>
      <c r="F70" s="26">
        <f t="shared" si="0"/>
        <v>100</v>
      </c>
      <c r="G70" s="25">
        <f t="shared" si="24"/>
        <v>2284970.3424</v>
      </c>
      <c r="H70" s="26">
        <f t="shared" si="3"/>
        <v>72.310969511458083</v>
      </c>
      <c r="I70" s="25">
        <v>175460.39</v>
      </c>
      <c r="J70" s="26">
        <f t="shared" si="16"/>
        <v>5.5526807837830017</v>
      </c>
      <c r="K70" s="25">
        <v>536804.72210000001</v>
      </c>
      <c r="L70" s="26">
        <f t="shared" si="6"/>
        <v>16.987909721667918</v>
      </c>
      <c r="M70" s="25">
        <v>0</v>
      </c>
      <c r="N70" s="26">
        <f t="shared" si="7"/>
        <v>0</v>
      </c>
      <c r="O70" s="25">
        <v>0</v>
      </c>
      <c r="P70" s="26">
        <f t="shared" si="17"/>
        <v>0</v>
      </c>
      <c r="Q70" s="25">
        <v>13419.7</v>
      </c>
      <c r="R70" s="26">
        <f t="shared" si="20"/>
        <v>0.4246845132062726</v>
      </c>
      <c r="S70" s="25">
        <v>0</v>
      </c>
      <c r="T70" s="26">
        <f t="shared" si="21"/>
        <v>0</v>
      </c>
      <c r="U70" s="25">
        <v>0</v>
      </c>
      <c r="V70" s="26">
        <f t="shared" si="18"/>
        <v>0</v>
      </c>
      <c r="W70" s="25">
        <v>0</v>
      </c>
      <c r="X70" s="26">
        <f t="shared" si="19"/>
        <v>0</v>
      </c>
      <c r="Y70" s="25">
        <v>149266.99540000001</v>
      </c>
      <c r="Z70" s="26">
        <f t="shared" si="10"/>
        <v>4.7237554698847175</v>
      </c>
      <c r="AA70" s="27" t="s">
        <v>27</v>
      </c>
      <c r="AB70" s="33"/>
    </row>
    <row r="71" spans="1:28" x14ac:dyDescent="0.2">
      <c r="A71" s="24" t="s">
        <v>28</v>
      </c>
      <c r="B71" s="25">
        <v>4361300.6937999995</v>
      </c>
      <c r="C71" s="25">
        <v>0</v>
      </c>
      <c r="D71" s="26">
        <f t="shared" si="2"/>
        <v>0</v>
      </c>
      <c r="E71" s="25">
        <f t="shared" si="23"/>
        <v>4361300.6937999995</v>
      </c>
      <c r="F71" s="26">
        <f t="shared" si="0"/>
        <v>100</v>
      </c>
      <c r="G71" s="25">
        <f t="shared" si="24"/>
        <v>1455199.6662999997</v>
      </c>
      <c r="H71" s="26">
        <f t="shared" si="3"/>
        <v>33.366185192612448</v>
      </c>
      <c r="I71" s="25">
        <v>151034.54999999999</v>
      </c>
      <c r="J71" s="26">
        <f t="shared" si="16"/>
        <v>3.4630620680364883</v>
      </c>
      <c r="K71" s="25">
        <v>938187.03020000004</v>
      </c>
      <c r="L71" s="26">
        <f t="shared" si="6"/>
        <v>21.511633709038254</v>
      </c>
      <c r="M71" s="25">
        <v>0</v>
      </c>
      <c r="N71" s="26">
        <f t="shared" si="7"/>
        <v>0</v>
      </c>
      <c r="O71" s="25">
        <v>0</v>
      </c>
      <c r="P71" s="26">
        <f t="shared" si="17"/>
        <v>0</v>
      </c>
      <c r="Q71" s="25">
        <v>19562.39</v>
      </c>
      <c r="R71" s="26">
        <f t="shared" si="20"/>
        <v>0.44854485790924209</v>
      </c>
      <c r="S71" s="25">
        <v>0</v>
      </c>
      <c r="T71" s="26">
        <f t="shared" si="21"/>
        <v>0</v>
      </c>
      <c r="U71" s="25">
        <v>0</v>
      </c>
      <c r="V71" s="26">
        <f t="shared" si="18"/>
        <v>0</v>
      </c>
      <c r="W71" s="25">
        <v>0</v>
      </c>
      <c r="X71" s="26">
        <f t="shared" si="19"/>
        <v>0</v>
      </c>
      <c r="Y71" s="25">
        <v>1797317.0573</v>
      </c>
      <c r="Z71" s="26">
        <f t="shared" si="10"/>
        <v>41.210574172403561</v>
      </c>
      <c r="AA71" s="27" t="s">
        <v>28</v>
      </c>
      <c r="AB71" s="33"/>
    </row>
    <row r="72" spans="1:28" x14ac:dyDescent="0.2">
      <c r="A72" s="24" t="s">
        <v>29</v>
      </c>
      <c r="B72" s="25">
        <v>4450704.9304</v>
      </c>
      <c r="C72" s="25">
        <v>0</v>
      </c>
      <c r="D72" s="26">
        <f t="shared" si="2"/>
        <v>0</v>
      </c>
      <c r="E72" s="25">
        <f t="shared" si="23"/>
        <v>4450704.9304</v>
      </c>
      <c r="F72" s="26">
        <f t="shared" si="0"/>
        <v>100</v>
      </c>
      <c r="G72" s="25">
        <f t="shared" si="24"/>
        <v>3008098.5455</v>
      </c>
      <c r="H72" s="26">
        <f t="shared" si="3"/>
        <v>67.587013575165315</v>
      </c>
      <c r="I72" s="25">
        <v>163136.18</v>
      </c>
      <c r="J72" s="26">
        <f t="shared" si="16"/>
        <v>3.6654009320123229</v>
      </c>
      <c r="K72" s="25">
        <v>707637.45279999997</v>
      </c>
      <c r="L72" s="26">
        <f t="shared" si="6"/>
        <v>15.899446579047922</v>
      </c>
      <c r="M72" s="25">
        <v>0</v>
      </c>
      <c r="N72" s="26">
        <f t="shared" si="7"/>
        <v>0</v>
      </c>
      <c r="O72" s="25">
        <v>0</v>
      </c>
      <c r="P72" s="26">
        <f t="shared" si="17"/>
        <v>0</v>
      </c>
      <c r="Q72" s="25">
        <v>34657.54</v>
      </c>
      <c r="R72" s="26">
        <f t="shared" si="20"/>
        <v>0.77869776904947985</v>
      </c>
      <c r="S72" s="25">
        <v>0</v>
      </c>
      <c r="T72" s="26">
        <f t="shared" si="21"/>
        <v>0</v>
      </c>
      <c r="U72" s="25">
        <v>0</v>
      </c>
      <c r="V72" s="26">
        <f t="shared" si="18"/>
        <v>0</v>
      </c>
      <c r="W72" s="25">
        <v>0</v>
      </c>
      <c r="X72" s="26">
        <f t="shared" si="19"/>
        <v>0</v>
      </c>
      <c r="Y72" s="25">
        <v>537175.2121</v>
      </c>
      <c r="Z72" s="26">
        <f t="shared" si="10"/>
        <v>12.06944114472496</v>
      </c>
      <c r="AA72" s="27" t="s">
        <v>30</v>
      </c>
      <c r="AB72" s="33"/>
    </row>
    <row r="73" spans="1:28" x14ac:dyDescent="0.2">
      <c r="A73" s="24" t="s">
        <v>31</v>
      </c>
      <c r="B73" s="25">
        <v>2807346.801</v>
      </c>
      <c r="C73" s="25">
        <v>0</v>
      </c>
      <c r="D73" s="26">
        <f t="shared" si="2"/>
        <v>0</v>
      </c>
      <c r="E73" s="25">
        <f t="shared" si="23"/>
        <v>2807346.801</v>
      </c>
      <c r="F73" s="26">
        <f t="shared" ref="F73:F87" si="25">+E73/B73*100</f>
        <v>100</v>
      </c>
      <c r="G73" s="25">
        <f t="shared" si="24"/>
        <v>2260751.8760999995</v>
      </c>
      <c r="H73" s="26">
        <f t="shared" si="3"/>
        <v>80.529839608512248</v>
      </c>
      <c r="I73" s="25">
        <v>90231.45</v>
      </c>
      <c r="J73" s="26">
        <f t="shared" si="16"/>
        <v>3.2141183970522924</v>
      </c>
      <c r="K73" s="25">
        <v>274475.40830000001</v>
      </c>
      <c r="L73" s="26">
        <f t="shared" si="6"/>
        <v>9.777039594902547</v>
      </c>
      <c r="M73" s="25">
        <v>0</v>
      </c>
      <c r="N73" s="26">
        <f t="shared" si="7"/>
        <v>0</v>
      </c>
      <c r="O73" s="25">
        <v>0</v>
      </c>
      <c r="P73" s="26">
        <f t="shared" si="17"/>
        <v>0</v>
      </c>
      <c r="Q73" s="25">
        <v>36337.19</v>
      </c>
      <c r="R73" s="26">
        <f t="shared" si="20"/>
        <v>1.2943605680301558</v>
      </c>
      <c r="S73" s="25">
        <v>0</v>
      </c>
      <c r="T73" s="26">
        <f t="shared" si="21"/>
        <v>0</v>
      </c>
      <c r="U73" s="25">
        <v>0</v>
      </c>
      <c r="V73" s="26">
        <f t="shared" si="18"/>
        <v>0</v>
      </c>
      <c r="W73" s="25">
        <v>0</v>
      </c>
      <c r="X73" s="26">
        <f t="shared" si="19"/>
        <v>0</v>
      </c>
      <c r="Y73" s="25">
        <v>145550.87659999999</v>
      </c>
      <c r="Z73" s="26">
        <f t="shared" si="10"/>
        <v>5.1846418315027405</v>
      </c>
      <c r="AA73" s="27" t="s">
        <v>31</v>
      </c>
      <c r="AB73" s="33"/>
    </row>
    <row r="74" spans="1:28" ht="12" thickBot="1" x14ac:dyDescent="0.25">
      <c r="A74" s="28" t="s">
        <v>32</v>
      </c>
      <c r="B74" s="29">
        <v>4961028.2094000001</v>
      </c>
      <c r="C74" s="29">
        <v>83083</v>
      </c>
      <c r="D74" s="30">
        <f t="shared" ref="D74:D87" si="26">+C74/B74*100</f>
        <v>1.6747133153279989</v>
      </c>
      <c r="E74" s="29">
        <f t="shared" si="23"/>
        <v>4877945.2094000001</v>
      </c>
      <c r="F74" s="30">
        <f t="shared" si="25"/>
        <v>98.325286684671994</v>
      </c>
      <c r="G74" s="29">
        <f t="shared" si="24"/>
        <v>2670100.9103000006</v>
      </c>
      <c r="H74" s="30">
        <f t="shared" ref="H74:H87" si="27">+G74/B74*100</f>
        <v>53.821522426354626</v>
      </c>
      <c r="I74" s="29">
        <v>152330.17000000001</v>
      </c>
      <c r="J74" s="30">
        <f t="shared" si="16"/>
        <v>3.070536259224844</v>
      </c>
      <c r="K74" s="29">
        <v>372404.01429999998</v>
      </c>
      <c r="L74" s="30">
        <f t="shared" si="6"/>
        <v>7.5065893315095567</v>
      </c>
      <c r="M74" s="29">
        <v>0</v>
      </c>
      <c r="N74" s="30">
        <f t="shared" si="7"/>
        <v>0</v>
      </c>
      <c r="O74" s="29">
        <v>0</v>
      </c>
      <c r="P74" s="30">
        <f t="shared" si="17"/>
        <v>0</v>
      </c>
      <c r="Q74" s="29">
        <v>29020.63</v>
      </c>
      <c r="R74" s="30">
        <f t="shared" si="20"/>
        <v>0.58497208189650329</v>
      </c>
      <c r="S74" s="29">
        <v>0</v>
      </c>
      <c r="T74" s="30">
        <f t="shared" si="21"/>
        <v>0</v>
      </c>
      <c r="U74" s="29">
        <v>0</v>
      </c>
      <c r="V74" s="30">
        <f t="shared" si="18"/>
        <v>0</v>
      </c>
      <c r="W74" s="29">
        <v>0</v>
      </c>
      <c r="X74" s="30">
        <f t="shared" si="19"/>
        <v>0</v>
      </c>
      <c r="Y74" s="29">
        <v>1737172.4848</v>
      </c>
      <c r="Z74" s="30">
        <f t="shared" si="10"/>
        <v>35.016379901014474</v>
      </c>
      <c r="AA74" s="31" t="s">
        <v>32</v>
      </c>
      <c r="AB74" s="33"/>
    </row>
    <row r="75" spans="1:28" ht="12" thickBot="1" x14ac:dyDescent="0.25">
      <c r="A75" s="151" t="s">
        <v>33</v>
      </c>
      <c r="B75" s="22">
        <f>SUM(B76:B87)</f>
        <v>58973636.099999994</v>
      </c>
      <c r="C75" s="22">
        <f>SUM(C76:C87)</f>
        <v>6300247.7999999998</v>
      </c>
      <c r="D75" s="32">
        <f t="shared" si="26"/>
        <v>10.683159826395714</v>
      </c>
      <c r="E75" s="22">
        <f>SUM(E76:E87)</f>
        <v>52673388.29999999</v>
      </c>
      <c r="F75" s="32">
        <f t="shared" si="25"/>
        <v>89.316840173604277</v>
      </c>
      <c r="G75" s="22">
        <f>SUM(G76:G87)</f>
        <v>53247109.950000003</v>
      </c>
      <c r="H75" s="32">
        <f t="shared" si="27"/>
        <v>90.289684461223189</v>
      </c>
      <c r="I75" s="22">
        <f>SUM(I76:I87)</f>
        <v>1664612.3599999999</v>
      </c>
      <c r="J75" s="32">
        <f t="shared" si="16"/>
        <v>2.8226381652597476</v>
      </c>
      <c r="K75" s="22">
        <f>SUM(K76:K87)</f>
        <v>655694.85000000009</v>
      </c>
      <c r="L75" s="32">
        <f t="shared" si="6"/>
        <v>1.1118440261817266</v>
      </c>
      <c r="M75" s="22">
        <f>SUM(M76:M87)</f>
        <v>0</v>
      </c>
      <c r="N75" s="32">
        <f t="shared" si="7"/>
        <v>0</v>
      </c>
      <c r="O75" s="22">
        <f>SUM(O76:O87)</f>
        <v>0</v>
      </c>
      <c r="P75" s="32">
        <f t="shared" si="17"/>
        <v>0</v>
      </c>
      <c r="Q75" s="22">
        <f>SUM(Q76:Q87)</f>
        <v>47460.369999999995</v>
      </c>
      <c r="R75" s="32">
        <f t="shared" si="20"/>
        <v>8.0477266010056989E-2</v>
      </c>
      <c r="S75" s="22">
        <f>SUM(S76:S87)</f>
        <v>0</v>
      </c>
      <c r="T75" s="32">
        <f t="shared" si="21"/>
        <v>0</v>
      </c>
      <c r="U75" s="22">
        <f>SUM(U76:U87)</f>
        <v>0</v>
      </c>
      <c r="V75" s="32">
        <f t="shared" si="18"/>
        <v>0</v>
      </c>
      <c r="W75" s="22">
        <f>SUM(W76:W87)</f>
        <v>0</v>
      </c>
      <c r="X75" s="32">
        <f t="shared" si="19"/>
        <v>0</v>
      </c>
      <c r="Y75" s="22">
        <f>SUM(Y76:Y87)</f>
        <v>3358758.5700000003</v>
      </c>
      <c r="Z75" s="32">
        <f t="shared" si="10"/>
        <v>5.695356081325297</v>
      </c>
      <c r="AA75" s="27" t="s">
        <v>33</v>
      </c>
      <c r="AB75" s="33"/>
    </row>
    <row r="76" spans="1:28" x14ac:dyDescent="0.2">
      <c r="A76" s="24" t="s">
        <v>18</v>
      </c>
      <c r="B76" s="38">
        <v>4096372.51</v>
      </c>
      <c r="C76" s="38">
        <v>0</v>
      </c>
      <c r="D76" s="107">
        <f t="shared" si="26"/>
        <v>0</v>
      </c>
      <c r="E76" s="38">
        <f t="shared" ref="E76:E87" si="28">+B76-C76</f>
        <v>4096372.51</v>
      </c>
      <c r="F76" s="107">
        <f t="shared" si="25"/>
        <v>100</v>
      </c>
      <c r="G76" s="38">
        <f t="shared" ref="G76:G87" si="29">+B76-I76-K76-O76-M76-Q76-Y76</f>
        <v>3629090.99</v>
      </c>
      <c r="H76" s="107">
        <f t="shared" si="27"/>
        <v>88.592797191679239</v>
      </c>
      <c r="I76" s="38">
        <v>245671.77</v>
      </c>
      <c r="J76" s="107">
        <f t="shared" si="16"/>
        <v>5.9973005238236992</v>
      </c>
      <c r="K76" s="38">
        <v>25031.61</v>
      </c>
      <c r="L76" s="107">
        <f t="shared" ref="L76:L87" si="30">+K76/B76*100</f>
        <v>0.61106771756946487</v>
      </c>
      <c r="M76" s="38">
        <v>0</v>
      </c>
      <c r="N76" s="107">
        <f t="shared" ref="N76:N87" si="31">+M76/B76*100</f>
        <v>0</v>
      </c>
      <c r="O76" s="38">
        <v>0</v>
      </c>
      <c r="P76" s="107">
        <f t="shared" si="17"/>
        <v>0</v>
      </c>
      <c r="Q76" s="107">
        <v>1238.8800000000001</v>
      </c>
      <c r="R76" s="107">
        <f t="shared" si="20"/>
        <v>3.0243343274462122E-2</v>
      </c>
      <c r="S76" s="25">
        <v>0</v>
      </c>
      <c r="T76" s="26">
        <f t="shared" si="21"/>
        <v>0</v>
      </c>
      <c r="U76" s="25">
        <v>0</v>
      </c>
      <c r="V76" s="26">
        <f t="shared" si="18"/>
        <v>0</v>
      </c>
      <c r="W76" s="25">
        <v>0</v>
      </c>
      <c r="X76" s="26">
        <f t="shared" si="19"/>
        <v>0</v>
      </c>
      <c r="Y76" s="38">
        <v>195339.26</v>
      </c>
      <c r="Z76" s="107">
        <f t="shared" ref="Z76:Z87" si="32">+Y76/B76*100</f>
        <v>4.7685912236531447</v>
      </c>
      <c r="AA76" s="27" t="s">
        <v>18</v>
      </c>
      <c r="AB76" s="33"/>
    </row>
    <row r="77" spans="1:28" x14ac:dyDescent="0.2">
      <c r="A77" s="24" t="s">
        <v>19</v>
      </c>
      <c r="B77" s="38">
        <v>2609052.9900000002</v>
      </c>
      <c r="C77" s="38">
        <v>54962.6</v>
      </c>
      <c r="D77" s="107">
        <f t="shared" si="26"/>
        <v>2.1066111041309279</v>
      </c>
      <c r="E77" s="38">
        <f t="shared" si="28"/>
        <v>2554090.39</v>
      </c>
      <c r="F77" s="107">
        <f t="shared" si="25"/>
        <v>97.893388895869066</v>
      </c>
      <c r="G77" s="38">
        <f t="shared" si="29"/>
        <v>2143741.35</v>
      </c>
      <c r="H77" s="107">
        <f t="shared" si="27"/>
        <v>82.165496761336371</v>
      </c>
      <c r="I77" s="38">
        <v>169180.31</v>
      </c>
      <c r="J77" s="107">
        <f t="shared" si="16"/>
        <v>6.4843569926879852</v>
      </c>
      <c r="K77" s="38">
        <v>33061.660000000003</v>
      </c>
      <c r="L77" s="107">
        <f t="shared" si="30"/>
        <v>1.2671900542732939</v>
      </c>
      <c r="M77" s="38">
        <v>0</v>
      </c>
      <c r="N77" s="107">
        <f t="shared" si="31"/>
        <v>0</v>
      </c>
      <c r="O77" s="38">
        <v>0</v>
      </c>
      <c r="P77" s="107">
        <f t="shared" si="17"/>
        <v>0</v>
      </c>
      <c r="Q77" s="107">
        <v>18971.669999999998</v>
      </c>
      <c r="R77" s="107">
        <f t="shared" si="20"/>
        <v>0.72714774566537255</v>
      </c>
      <c r="S77" s="25">
        <v>0</v>
      </c>
      <c r="T77" s="26">
        <f t="shared" si="21"/>
        <v>0</v>
      </c>
      <c r="U77" s="25">
        <v>0</v>
      </c>
      <c r="V77" s="26">
        <f t="shared" si="18"/>
        <v>0</v>
      </c>
      <c r="W77" s="25">
        <v>0</v>
      </c>
      <c r="X77" s="26">
        <f t="shared" si="19"/>
        <v>0</v>
      </c>
      <c r="Y77" s="38">
        <v>244098</v>
      </c>
      <c r="Z77" s="107">
        <f t="shared" si="32"/>
        <v>9.3558084460369653</v>
      </c>
      <c r="AA77" s="27" t="s">
        <v>19</v>
      </c>
      <c r="AB77" s="33"/>
    </row>
    <row r="78" spans="1:28" x14ac:dyDescent="0.2">
      <c r="A78" s="24" t="s">
        <v>20</v>
      </c>
      <c r="B78" s="38">
        <v>3863723.49</v>
      </c>
      <c r="C78" s="38">
        <v>855371.44</v>
      </c>
      <c r="D78" s="107">
        <f t="shared" si="26"/>
        <v>22.138526274301267</v>
      </c>
      <c r="E78" s="38">
        <f t="shared" si="28"/>
        <v>3008352.0500000003</v>
      </c>
      <c r="F78" s="107">
        <f t="shared" si="25"/>
        <v>77.861473725698744</v>
      </c>
      <c r="G78" s="38">
        <f t="shared" si="29"/>
        <v>3394392.3400000003</v>
      </c>
      <c r="H78" s="107">
        <f t="shared" si="27"/>
        <v>87.85287945126737</v>
      </c>
      <c r="I78" s="38">
        <v>131740.32999999999</v>
      </c>
      <c r="J78" s="107">
        <f t="shared" si="16"/>
        <v>3.4096728283213653</v>
      </c>
      <c r="K78" s="38">
        <v>85145.97</v>
      </c>
      <c r="L78" s="107">
        <f t="shared" si="30"/>
        <v>2.2037283522066948</v>
      </c>
      <c r="M78" s="38">
        <v>0</v>
      </c>
      <c r="N78" s="107">
        <f t="shared" si="31"/>
        <v>0</v>
      </c>
      <c r="O78" s="38">
        <v>0</v>
      </c>
      <c r="P78" s="107">
        <f t="shared" si="17"/>
        <v>0</v>
      </c>
      <c r="Q78" s="107">
        <v>384.32</v>
      </c>
      <c r="R78" s="107">
        <f t="shared" si="20"/>
        <v>9.9468815766627222E-3</v>
      </c>
      <c r="S78" s="25">
        <v>0</v>
      </c>
      <c r="T78" s="26">
        <f t="shared" si="21"/>
        <v>0</v>
      </c>
      <c r="U78" s="25">
        <v>0</v>
      </c>
      <c r="V78" s="26">
        <f t="shared" si="18"/>
        <v>0</v>
      </c>
      <c r="W78" s="25">
        <v>0</v>
      </c>
      <c r="X78" s="26">
        <f t="shared" si="19"/>
        <v>0</v>
      </c>
      <c r="Y78" s="38">
        <v>252060.53</v>
      </c>
      <c r="Z78" s="107">
        <f t="shared" si="32"/>
        <v>6.5237724866279185</v>
      </c>
      <c r="AA78" s="27" t="s">
        <v>20</v>
      </c>
      <c r="AB78" s="33"/>
    </row>
    <row r="79" spans="1:28" x14ac:dyDescent="0.2">
      <c r="A79" s="24" t="s">
        <v>21</v>
      </c>
      <c r="B79" s="38">
        <v>8637526.5299999993</v>
      </c>
      <c r="C79" s="38">
        <v>5389913.7599999998</v>
      </c>
      <c r="D79" s="107">
        <f t="shared" si="26"/>
        <v>62.401125383287251</v>
      </c>
      <c r="E79" s="38">
        <f t="shared" si="28"/>
        <v>3247612.7699999996</v>
      </c>
      <c r="F79" s="107">
        <f t="shared" si="25"/>
        <v>37.598874616712749</v>
      </c>
      <c r="G79" s="38">
        <f t="shared" si="29"/>
        <v>8133690.0999999996</v>
      </c>
      <c r="H79" s="107">
        <f t="shared" si="27"/>
        <v>94.166889927920138</v>
      </c>
      <c r="I79" s="38">
        <v>116793.1</v>
      </c>
      <c r="J79" s="107">
        <f t="shared" si="16"/>
        <v>1.3521590885348056</v>
      </c>
      <c r="K79" s="38">
        <v>202666.1</v>
      </c>
      <c r="L79" s="107">
        <f t="shared" si="30"/>
        <v>2.3463441680450621</v>
      </c>
      <c r="M79" s="38">
        <v>0</v>
      </c>
      <c r="N79" s="107">
        <f t="shared" si="31"/>
        <v>0</v>
      </c>
      <c r="O79" s="38">
        <v>0</v>
      </c>
      <c r="P79" s="107">
        <f t="shared" si="17"/>
        <v>0</v>
      </c>
      <c r="Q79" s="107">
        <v>26865.5</v>
      </c>
      <c r="R79" s="107">
        <f t="shared" si="20"/>
        <v>0.31103232976119149</v>
      </c>
      <c r="S79" s="25">
        <v>0</v>
      </c>
      <c r="T79" s="26">
        <f t="shared" si="21"/>
        <v>0</v>
      </c>
      <c r="U79" s="25">
        <v>0</v>
      </c>
      <c r="V79" s="26">
        <f t="shared" si="18"/>
        <v>0</v>
      </c>
      <c r="W79" s="25">
        <v>0</v>
      </c>
      <c r="X79" s="26">
        <f t="shared" si="19"/>
        <v>0</v>
      </c>
      <c r="Y79" s="38">
        <v>157511.73000000001</v>
      </c>
      <c r="Z79" s="107">
        <f t="shared" si="32"/>
        <v>1.8235744857388012</v>
      </c>
      <c r="AA79" s="27" t="s">
        <v>21</v>
      </c>
      <c r="AB79" s="33"/>
    </row>
    <row r="80" spans="1:28" x14ac:dyDescent="0.2">
      <c r="A80" s="24" t="s">
        <v>22</v>
      </c>
      <c r="B80" s="38">
        <v>4045636.55</v>
      </c>
      <c r="C80" s="38">
        <v>0</v>
      </c>
      <c r="D80" s="107">
        <f t="shared" si="26"/>
        <v>0</v>
      </c>
      <c r="E80" s="38">
        <f t="shared" si="28"/>
        <v>4045636.55</v>
      </c>
      <c r="F80" s="107">
        <f t="shared" si="25"/>
        <v>100</v>
      </c>
      <c r="G80" s="38">
        <f t="shared" si="29"/>
        <v>3560984.65</v>
      </c>
      <c r="H80" s="107">
        <f t="shared" si="27"/>
        <v>88.020379635931462</v>
      </c>
      <c r="I80" s="38">
        <v>79365.320000000007</v>
      </c>
      <c r="J80" s="107">
        <f t="shared" si="16"/>
        <v>1.9617511118244175</v>
      </c>
      <c r="K80" s="38">
        <v>85483.96</v>
      </c>
      <c r="L80" s="107">
        <f t="shared" si="30"/>
        <v>2.1129915884312447</v>
      </c>
      <c r="M80" s="38">
        <v>0</v>
      </c>
      <c r="N80" s="107">
        <f t="shared" si="31"/>
        <v>0</v>
      </c>
      <c r="O80" s="38">
        <v>0</v>
      </c>
      <c r="P80" s="107">
        <f t="shared" si="17"/>
        <v>0</v>
      </c>
      <c r="Q80" s="38">
        <v>0</v>
      </c>
      <c r="R80" s="107">
        <f t="shared" si="20"/>
        <v>0</v>
      </c>
      <c r="S80" s="25">
        <v>0</v>
      </c>
      <c r="T80" s="26">
        <f t="shared" si="21"/>
        <v>0</v>
      </c>
      <c r="U80" s="25">
        <v>0</v>
      </c>
      <c r="V80" s="26">
        <f t="shared" si="18"/>
        <v>0</v>
      </c>
      <c r="W80" s="25">
        <v>0</v>
      </c>
      <c r="X80" s="26">
        <f t="shared" si="19"/>
        <v>0</v>
      </c>
      <c r="Y80" s="38">
        <v>319802.62</v>
      </c>
      <c r="Z80" s="107">
        <f t="shared" si="32"/>
        <v>7.9048776638128802</v>
      </c>
      <c r="AA80" s="27" t="s">
        <v>23</v>
      </c>
      <c r="AB80" s="33"/>
    </row>
    <row r="81" spans="1:28" x14ac:dyDescent="0.2">
      <c r="A81" s="24" t="s">
        <v>24</v>
      </c>
      <c r="B81" s="25">
        <v>3656604.42</v>
      </c>
      <c r="C81" s="25">
        <v>0</v>
      </c>
      <c r="D81" s="26">
        <f t="shared" si="26"/>
        <v>0</v>
      </c>
      <c r="E81" s="25">
        <f t="shared" si="28"/>
        <v>3656604.42</v>
      </c>
      <c r="F81" s="26">
        <f t="shared" si="25"/>
        <v>100</v>
      </c>
      <c r="G81" s="25">
        <f t="shared" si="29"/>
        <v>3116285.23</v>
      </c>
      <c r="H81" s="26">
        <f t="shared" si="27"/>
        <v>85.223471616325398</v>
      </c>
      <c r="I81" s="25">
        <v>81171.42</v>
      </c>
      <c r="J81" s="26">
        <f t="shared" si="16"/>
        <v>2.2198578428672358</v>
      </c>
      <c r="K81" s="25">
        <v>67413.14</v>
      </c>
      <c r="L81" s="26">
        <f t="shared" si="30"/>
        <v>1.8435994780097105</v>
      </c>
      <c r="M81" s="25">
        <v>0</v>
      </c>
      <c r="N81" s="26">
        <f t="shared" si="31"/>
        <v>0</v>
      </c>
      <c r="O81" s="25">
        <v>0</v>
      </c>
      <c r="P81" s="26">
        <f t="shared" si="17"/>
        <v>0</v>
      </c>
      <c r="Q81" s="25">
        <v>0</v>
      </c>
      <c r="R81" s="26">
        <f t="shared" si="20"/>
        <v>0</v>
      </c>
      <c r="S81" s="25">
        <v>0</v>
      </c>
      <c r="T81" s="26">
        <f t="shared" si="21"/>
        <v>0</v>
      </c>
      <c r="U81" s="25">
        <v>0</v>
      </c>
      <c r="V81" s="26">
        <f t="shared" si="18"/>
        <v>0</v>
      </c>
      <c r="W81" s="25">
        <v>0</v>
      </c>
      <c r="X81" s="26">
        <f t="shared" si="19"/>
        <v>0</v>
      </c>
      <c r="Y81" s="25">
        <v>391734.63</v>
      </c>
      <c r="Z81" s="26">
        <f t="shared" si="32"/>
        <v>10.713071062797654</v>
      </c>
      <c r="AA81" s="27" t="s">
        <v>24</v>
      </c>
      <c r="AB81" s="33"/>
    </row>
    <row r="82" spans="1:28" x14ac:dyDescent="0.2">
      <c r="A82" s="24" t="s">
        <v>25</v>
      </c>
      <c r="B82" s="25">
        <v>6434063.9000000004</v>
      </c>
      <c r="C82" s="25">
        <v>0</v>
      </c>
      <c r="D82" s="26">
        <f t="shared" si="26"/>
        <v>0</v>
      </c>
      <c r="E82" s="25">
        <f t="shared" si="28"/>
        <v>6434063.9000000004</v>
      </c>
      <c r="F82" s="26">
        <f t="shared" si="25"/>
        <v>100</v>
      </c>
      <c r="G82" s="25">
        <f t="shared" si="29"/>
        <v>6153897.5899999999</v>
      </c>
      <c r="H82" s="26">
        <f t="shared" si="27"/>
        <v>95.645577750634388</v>
      </c>
      <c r="I82" s="25">
        <v>56098.61</v>
      </c>
      <c r="J82" s="26">
        <f t="shared" si="16"/>
        <v>0.87190010655629324</v>
      </c>
      <c r="K82" s="25">
        <v>6167.46</v>
      </c>
      <c r="L82" s="26">
        <f t="shared" si="30"/>
        <v>9.5856368476539375E-2</v>
      </c>
      <c r="M82" s="25">
        <v>0</v>
      </c>
      <c r="N82" s="26">
        <f t="shared" si="31"/>
        <v>0</v>
      </c>
      <c r="O82" s="25">
        <v>0</v>
      </c>
      <c r="P82" s="26">
        <f t="shared" si="17"/>
        <v>0</v>
      </c>
      <c r="Q82" s="25">
        <v>0</v>
      </c>
      <c r="R82" s="26">
        <f t="shared" si="20"/>
        <v>0</v>
      </c>
      <c r="S82" s="25">
        <v>0</v>
      </c>
      <c r="T82" s="26">
        <f t="shared" si="21"/>
        <v>0</v>
      </c>
      <c r="U82" s="25">
        <v>0</v>
      </c>
      <c r="V82" s="26">
        <f t="shared" si="18"/>
        <v>0</v>
      </c>
      <c r="W82" s="25">
        <v>0</v>
      </c>
      <c r="X82" s="26">
        <f t="shared" si="19"/>
        <v>0</v>
      </c>
      <c r="Y82" s="25">
        <v>217900.24</v>
      </c>
      <c r="Z82" s="26">
        <f t="shared" si="32"/>
        <v>3.3866657743327666</v>
      </c>
      <c r="AA82" s="27" t="s">
        <v>25</v>
      </c>
      <c r="AB82" s="33"/>
    </row>
    <row r="83" spans="1:28" x14ac:dyDescent="0.2">
      <c r="A83" s="24" t="s">
        <v>26</v>
      </c>
      <c r="B83" s="25">
        <v>2191171.0099999998</v>
      </c>
      <c r="C83" s="25">
        <v>0</v>
      </c>
      <c r="D83" s="26">
        <f t="shared" si="26"/>
        <v>0</v>
      </c>
      <c r="E83" s="25">
        <f t="shared" si="28"/>
        <v>2191171.0099999998</v>
      </c>
      <c r="F83" s="26">
        <f t="shared" si="25"/>
        <v>100</v>
      </c>
      <c r="G83" s="25">
        <f t="shared" si="29"/>
        <v>1659133.0699999998</v>
      </c>
      <c r="H83" s="26">
        <f t="shared" si="27"/>
        <v>75.719013369020431</v>
      </c>
      <c r="I83" s="25">
        <v>242518.75</v>
      </c>
      <c r="J83" s="26">
        <f t="shared" si="16"/>
        <v>11.067997380998575</v>
      </c>
      <c r="K83" s="25">
        <v>31272.81</v>
      </c>
      <c r="L83" s="26">
        <f t="shared" si="30"/>
        <v>1.4272190466776942</v>
      </c>
      <c r="M83" s="25">
        <v>0</v>
      </c>
      <c r="N83" s="26">
        <f t="shared" si="31"/>
        <v>0</v>
      </c>
      <c r="O83" s="25">
        <v>0</v>
      </c>
      <c r="P83" s="26">
        <f t="shared" si="17"/>
        <v>0</v>
      </c>
      <c r="Q83" s="25">
        <v>0</v>
      </c>
      <c r="R83" s="26">
        <f t="shared" si="20"/>
        <v>0</v>
      </c>
      <c r="S83" s="25">
        <v>0</v>
      </c>
      <c r="T83" s="26">
        <f t="shared" si="21"/>
        <v>0</v>
      </c>
      <c r="U83" s="25">
        <v>0</v>
      </c>
      <c r="V83" s="26">
        <f t="shared" si="18"/>
        <v>0</v>
      </c>
      <c r="W83" s="25">
        <v>0</v>
      </c>
      <c r="X83" s="26">
        <f t="shared" si="19"/>
        <v>0</v>
      </c>
      <c r="Y83" s="25">
        <v>258246.38</v>
      </c>
      <c r="Z83" s="26">
        <f t="shared" si="32"/>
        <v>11.785770203303302</v>
      </c>
      <c r="AA83" s="27" t="s">
        <v>27</v>
      </c>
      <c r="AB83" s="33"/>
    </row>
    <row r="84" spans="1:28" x14ac:dyDescent="0.2">
      <c r="A84" s="24" t="s">
        <v>28</v>
      </c>
      <c r="B84" s="25">
        <v>5655299.1500000004</v>
      </c>
      <c r="C84" s="25">
        <v>0</v>
      </c>
      <c r="D84" s="26">
        <f t="shared" si="26"/>
        <v>0</v>
      </c>
      <c r="E84" s="25">
        <f t="shared" si="28"/>
        <v>5655299.1500000004</v>
      </c>
      <c r="F84" s="26">
        <f t="shared" si="25"/>
        <v>100</v>
      </c>
      <c r="G84" s="25">
        <f t="shared" si="29"/>
        <v>5197491.5300000012</v>
      </c>
      <c r="H84" s="26">
        <f t="shared" si="27"/>
        <v>91.904802772458126</v>
      </c>
      <c r="I84" s="25">
        <v>178390.18</v>
      </c>
      <c r="J84" s="26">
        <f t="shared" si="16"/>
        <v>3.154389808008653</v>
      </c>
      <c r="K84" s="25">
        <v>23882.92</v>
      </c>
      <c r="L84" s="26">
        <f t="shared" si="30"/>
        <v>0.42231046256854504</v>
      </c>
      <c r="M84" s="25">
        <v>0</v>
      </c>
      <c r="N84" s="26">
        <f t="shared" si="31"/>
        <v>0</v>
      </c>
      <c r="O84" s="25">
        <v>0</v>
      </c>
      <c r="P84" s="26">
        <f t="shared" si="17"/>
        <v>0</v>
      </c>
      <c r="Q84" s="25">
        <v>0</v>
      </c>
      <c r="R84" s="26">
        <f t="shared" si="20"/>
        <v>0</v>
      </c>
      <c r="S84" s="25">
        <v>0</v>
      </c>
      <c r="T84" s="26">
        <f t="shared" si="21"/>
        <v>0</v>
      </c>
      <c r="U84" s="25">
        <v>0</v>
      </c>
      <c r="V84" s="26">
        <f t="shared" si="18"/>
        <v>0</v>
      </c>
      <c r="W84" s="25">
        <v>0</v>
      </c>
      <c r="X84" s="26">
        <f t="shared" si="19"/>
        <v>0</v>
      </c>
      <c r="Y84" s="25">
        <v>255534.52</v>
      </c>
      <c r="Z84" s="26">
        <f t="shared" si="32"/>
        <v>4.5184969569646896</v>
      </c>
      <c r="AA84" s="27" t="s">
        <v>28</v>
      </c>
      <c r="AB84" s="33"/>
    </row>
    <row r="85" spans="1:28" x14ac:dyDescent="0.2">
      <c r="A85" s="24" t="s">
        <v>29</v>
      </c>
      <c r="B85" s="25">
        <v>3553851.29</v>
      </c>
      <c r="C85" s="25">
        <v>0</v>
      </c>
      <c r="D85" s="26">
        <f t="shared" si="26"/>
        <v>0</v>
      </c>
      <c r="E85" s="25">
        <f t="shared" si="28"/>
        <v>3553851.29</v>
      </c>
      <c r="F85" s="26">
        <f t="shared" si="25"/>
        <v>100</v>
      </c>
      <c r="G85" s="25">
        <f t="shared" si="29"/>
        <v>3264649.28</v>
      </c>
      <c r="H85" s="26">
        <f t="shared" si="27"/>
        <v>91.862292864820461</v>
      </c>
      <c r="I85" s="25">
        <v>55574.86</v>
      </c>
      <c r="J85" s="26">
        <f t="shared" si="16"/>
        <v>1.5637925018522654</v>
      </c>
      <c r="K85" s="25">
        <v>63646.2</v>
      </c>
      <c r="L85" s="26">
        <f t="shared" si="30"/>
        <v>1.7909078013222099</v>
      </c>
      <c r="M85" s="25">
        <v>0</v>
      </c>
      <c r="N85" s="26">
        <f t="shared" si="31"/>
        <v>0</v>
      </c>
      <c r="O85" s="25">
        <v>0</v>
      </c>
      <c r="P85" s="26">
        <f t="shared" si="17"/>
        <v>0</v>
      </c>
      <c r="Q85" s="25">
        <v>0</v>
      </c>
      <c r="R85" s="26">
        <f t="shared" si="20"/>
        <v>0</v>
      </c>
      <c r="S85" s="25">
        <v>0</v>
      </c>
      <c r="T85" s="26">
        <f t="shared" si="21"/>
        <v>0</v>
      </c>
      <c r="U85" s="25">
        <v>0</v>
      </c>
      <c r="V85" s="26">
        <f t="shared" si="18"/>
        <v>0</v>
      </c>
      <c r="W85" s="25">
        <v>0</v>
      </c>
      <c r="X85" s="26">
        <f t="shared" si="19"/>
        <v>0</v>
      </c>
      <c r="Y85" s="25">
        <v>169980.95</v>
      </c>
      <c r="Z85" s="26">
        <f t="shared" si="32"/>
        <v>4.7830068320050616</v>
      </c>
      <c r="AA85" s="27" t="s">
        <v>30</v>
      </c>
      <c r="AB85" s="33"/>
    </row>
    <row r="86" spans="1:28" x14ac:dyDescent="0.2">
      <c r="A86" s="24" t="s">
        <v>31</v>
      </c>
      <c r="B86" s="25">
        <v>7036599.9699999997</v>
      </c>
      <c r="C86" s="25">
        <v>0</v>
      </c>
      <c r="D86" s="26">
        <f t="shared" si="26"/>
        <v>0</v>
      </c>
      <c r="E86" s="25">
        <f t="shared" si="28"/>
        <v>7036599.9699999997</v>
      </c>
      <c r="F86" s="26">
        <f t="shared" si="25"/>
        <v>100</v>
      </c>
      <c r="G86" s="25">
        <f t="shared" si="29"/>
        <v>6468178.1699999999</v>
      </c>
      <c r="H86" s="26">
        <f t="shared" si="27"/>
        <v>91.921925327240118</v>
      </c>
      <c r="I86" s="25">
        <v>173352.69</v>
      </c>
      <c r="J86" s="26">
        <f t="shared" si="16"/>
        <v>2.4635859753158602</v>
      </c>
      <c r="K86" s="25">
        <v>19684.63</v>
      </c>
      <c r="L86" s="26">
        <f t="shared" si="30"/>
        <v>0.27974632754347128</v>
      </c>
      <c r="M86" s="25">
        <v>0</v>
      </c>
      <c r="N86" s="26">
        <f t="shared" si="31"/>
        <v>0</v>
      </c>
      <c r="O86" s="25">
        <v>0</v>
      </c>
      <c r="P86" s="26">
        <f t="shared" si="17"/>
        <v>0</v>
      </c>
      <c r="Q86" s="25">
        <v>0</v>
      </c>
      <c r="R86" s="26">
        <f t="shared" si="20"/>
        <v>0</v>
      </c>
      <c r="S86" s="25">
        <v>0</v>
      </c>
      <c r="T86" s="26">
        <f t="shared" si="21"/>
        <v>0</v>
      </c>
      <c r="U86" s="25">
        <v>0</v>
      </c>
      <c r="V86" s="26">
        <f t="shared" si="18"/>
        <v>0</v>
      </c>
      <c r="W86" s="25">
        <v>0</v>
      </c>
      <c r="X86" s="26">
        <f t="shared" si="19"/>
        <v>0</v>
      </c>
      <c r="Y86" s="25">
        <v>375384.48</v>
      </c>
      <c r="Z86" s="26">
        <f t="shared" si="32"/>
        <v>5.3347423699005585</v>
      </c>
      <c r="AA86" s="27" t="s">
        <v>31</v>
      </c>
      <c r="AB86" s="33"/>
    </row>
    <row r="87" spans="1:28" ht="12" thickBot="1" x14ac:dyDescent="0.25">
      <c r="A87" s="28" t="s">
        <v>32</v>
      </c>
      <c r="B87" s="25">
        <v>7193734.29</v>
      </c>
      <c r="C87" s="25">
        <v>0</v>
      </c>
      <c r="D87" s="26">
        <f t="shared" si="26"/>
        <v>0</v>
      </c>
      <c r="E87" s="25">
        <f t="shared" si="28"/>
        <v>7193734.29</v>
      </c>
      <c r="F87" s="26">
        <f t="shared" si="25"/>
        <v>100</v>
      </c>
      <c r="G87" s="25">
        <f t="shared" si="29"/>
        <v>6525575.6500000004</v>
      </c>
      <c r="H87" s="26">
        <f t="shared" si="27"/>
        <v>90.711936067352312</v>
      </c>
      <c r="I87" s="25">
        <v>134755.01999999999</v>
      </c>
      <c r="J87" s="26">
        <f t="shared" si="16"/>
        <v>1.8732276529496334</v>
      </c>
      <c r="K87" s="25">
        <v>12238.39</v>
      </c>
      <c r="L87" s="26">
        <f t="shared" si="30"/>
        <v>0.17012568864285921</v>
      </c>
      <c r="M87" s="25">
        <v>0</v>
      </c>
      <c r="N87" s="26">
        <f t="shared" si="31"/>
        <v>0</v>
      </c>
      <c r="O87" s="25">
        <v>0</v>
      </c>
      <c r="P87" s="26">
        <f t="shared" si="17"/>
        <v>0</v>
      </c>
      <c r="Q87" s="25">
        <v>0</v>
      </c>
      <c r="R87" s="26">
        <f t="shared" si="20"/>
        <v>0</v>
      </c>
      <c r="S87" s="25">
        <v>0</v>
      </c>
      <c r="T87" s="26">
        <f t="shared" si="21"/>
        <v>0</v>
      </c>
      <c r="U87" s="25">
        <v>0</v>
      </c>
      <c r="V87" s="26">
        <f t="shared" si="18"/>
        <v>0</v>
      </c>
      <c r="W87" s="25">
        <v>0</v>
      </c>
      <c r="X87" s="26">
        <f t="shared" si="19"/>
        <v>0</v>
      </c>
      <c r="Y87" s="25">
        <v>521165.23</v>
      </c>
      <c r="Z87" s="26">
        <f t="shared" si="32"/>
        <v>7.2447105910552052</v>
      </c>
      <c r="AA87" s="31" t="s">
        <v>32</v>
      </c>
      <c r="AB87" s="33"/>
    </row>
    <row r="88" spans="1:28" ht="12" thickBot="1" x14ac:dyDescent="0.25">
      <c r="A88" s="151">
        <v>2012</v>
      </c>
      <c r="B88" s="22">
        <f>SUM(B89:B100)</f>
        <v>32669370.359999999</v>
      </c>
      <c r="C88" s="22">
        <f>SUM(C89:C100)</f>
        <v>0</v>
      </c>
      <c r="D88" s="23">
        <f>+C88/B88*100</f>
        <v>0</v>
      </c>
      <c r="E88" s="22">
        <f>SUM(E89:E100)</f>
        <v>32669370.359999999</v>
      </c>
      <c r="F88" s="23">
        <f>+E88/B88*100</f>
        <v>100</v>
      </c>
      <c r="G88" s="22">
        <f>SUM(G89:G100)</f>
        <v>21911690.670000002</v>
      </c>
      <c r="H88" s="23">
        <f>+G88/B88*100</f>
        <v>67.071052880861231</v>
      </c>
      <c r="I88" s="22">
        <f>SUM(I89:I100)</f>
        <v>1346852.6400000001</v>
      </c>
      <c r="J88" s="23">
        <f>+I88/B88*100</f>
        <v>4.1226770677192821</v>
      </c>
      <c r="K88" s="22">
        <f>SUM(K89:K100)</f>
        <v>129497.32999999999</v>
      </c>
      <c r="L88" s="23">
        <f>+K88/B88*100</f>
        <v>0.3963875904953314</v>
      </c>
      <c r="M88" s="22">
        <f>SUM(M89:M100)</f>
        <v>0</v>
      </c>
      <c r="N88" s="23">
        <f>+M88/B88*100</f>
        <v>0</v>
      </c>
      <c r="O88" s="22">
        <f>SUM(O89:O100)</f>
        <v>0</v>
      </c>
      <c r="P88" s="23">
        <f>+O88/B88*100</f>
        <v>0</v>
      </c>
      <c r="Q88" s="22">
        <f>SUM(Q89:Q100)</f>
        <v>0</v>
      </c>
      <c r="R88" s="23">
        <f>+Q88/B88*100</f>
        <v>0</v>
      </c>
      <c r="S88" s="22">
        <f>SUM(S89:S100)</f>
        <v>6145677.3600000003</v>
      </c>
      <c r="T88" s="23">
        <f t="shared" si="21"/>
        <v>18.811741065951786</v>
      </c>
      <c r="U88" s="22">
        <f>SUM(U89:U100)</f>
        <v>0</v>
      </c>
      <c r="V88" s="23">
        <f t="shared" si="18"/>
        <v>0</v>
      </c>
      <c r="W88" s="22">
        <f>SUM(W89:W100)</f>
        <v>0</v>
      </c>
      <c r="X88" s="23">
        <f t="shared" si="19"/>
        <v>0</v>
      </c>
      <c r="Y88" s="22">
        <f>SUM(Y89:Y100)</f>
        <v>3135652.36</v>
      </c>
      <c r="Z88" s="23">
        <f>+Y88/B88*100</f>
        <v>9.5981413949723891</v>
      </c>
      <c r="AA88" s="35">
        <v>2012</v>
      </c>
      <c r="AB88" s="33"/>
    </row>
    <row r="89" spans="1:28" x14ac:dyDescent="0.2">
      <c r="A89" s="24" t="s">
        <v>18</v>
      </c>
      <c r="B89" s="25">
        <v>676947.53</v>
      </c>
      <c r="C89" s="25">
        <v>0</v>
      </c>
      <c r="D89" s="26">
        <f t="shared" ref="D89:D126" si="33">+C89/B89*100</f>
        <v>0</v>
      </c>
      <c r="E89" s="25">
        <f t="shared" ref="E89:E124" si="34">+B89-C89</f>
        <v>676947.53</v>
      </c>
      <c r="F89" s="26">
        <f t="shared" ref="F89:F139" si="35">+E89/B89*100</f>
        <v>100</v>
      </c>
      <c r="G89" s="25">
        <f t="shared" ref="G89:G96" si="36">+B89-I89-K89-O89-M89-Q89-Y89</f>
        <v>467637.45000000007</v>
      </c>
      <c r="H89" s="26">
        <f t="shared" ref="H89:H137" si="37">+G89/B89*100</f>
        <v>69.08030966595004</v>
      </c>
      <c r="I89" s="25">
        <v>73352.490000000005</v>
      </c>
      <c r="J89" s="26">
        <f t="shared" ref="J89:J126" si="38">+I89/B89*100</f>
        <v>10.835771865509281</v>
      </c>
      <c r="K89" s="25">
        <v>6308.19</v>
      </c>
      <c r="L89" s="26">
        <f t="shared" ref="L89:L126" si="39">+K89/B89*100</f>
        <v>0.93185804223260837</v>
      </c>
      <c r="M89" s="25">
        <v>0</v>
      </c>
      <c r="N89" s="26">
        <f t="shared" ref="N89:N143" si="40">+M89/B89*100</f>
        <v>0</v>
      </c>
      <c r="O89" s="25">
        <v>0</v>
      </c>
      <c r="P89" s="26">
        <f t="shared" ref="P89:P152" si="41">+O89/B89*100</f>
        <v>0</v>
      </c>
      <c r="Q89" s="25">
        <v>0</v>
      </c>
      <c r="R89" s="26">
        <f t="shared" ref="R89:R144" si="42">+Q89/B89*100</f>
        <v>0</v>
      </c>
      <c r="S89" s="25">
        <v>0</v>
      </c>
      <c r="T89" s="26">
        <f t="shared" si="21"/>
        <v>0</v>
      </c>
      <c r="U89" s="25">
        <v>0</v>
      </c>
      <c r="V89" s="26">
        <f>+U89/B89*100</f>
        <v>0</v>
      </c>
      <c r="W89" s="25">
        <v>0</v>
      </c>
      <c r="X89" s="26">
        <f>+W89/B89*100</f>
        <v>0</v>
      </c>
      <c r="Y89" s="25">
        <v>129649.4</v>
      </c>
      <c r="Z89" s="26">
        <f t="shared" ref="Z89:Z143" si="43">+Y89/B89*100</f>
        <v>19.152060426308076</v>
      </c>
      <c r="AA89" s="27" t="s">
        <v>18</v>
      </c>
      <c r="AB89" s="33"/>
    </row>
    <row r="90" spans="1:28" x14ac:dyDescent="0.2">
      <c r="A90" s="24" t="s">
        <v>19</v>
      </c>
      <c r="B90" s="25">
        <v>478789.66</v>
      </c>
      <c r="C90" s="25">
        <v>0</v>
      </c>
      <c r="D90" s="26">
        <f t="shared" si="33"/>
        <v>0</v>
      </c>
      <c r="E90" s="25">
        <f t="shared" si="34"/>
        <v>478789.66</v>
      </c>
      <c r="F90" s="26">
        <f t="shared" si="35"/>
        <v>100</v>
      </c>
      <c r="G90" s="25">
        <f t="shared" si="36"/>
        <v>329356.06999999995</v>
      </c>
      <c r="H90" s="26">
        <f t="shared" si="37"/>
        <v>68.789303010428412</v>
      </c>
      <c r="I90" s="25">
        <v>54550.52</v>
      </c>
      <c r="J90" s="26">
        <f t="shared" si="38"/>
        <v>11.393420651565449</v>
      </c>
      <c r="K90" s="25">
        <v>3509.83</v>
      </c>
      <c r="L90" s="26">
        <f t="shared" si="39"/>
        <v>0.73306303231360515</v>
      </c>
      <c r="M90" s="25">
        <v>0</v>
      </c>
      <c r="N90" s="26">
        <f t="shared" si="40"/>
        <v>0</v>
      </c>
      <c r="O90" s="25">
        <v>0</v>
      </c>
      <c r="P90" s="26">
        <f t="shared" si="41"/>
        <v>0</v>
      </c>
      <c r="Q90" s="25">
        <v>0</v>
      </c>
      <c r="R90" s="26">
        <f t="shared" si="42"/>
        <v>0</v>
      </c>
      <c r="S90" s="25">
        <v>0</v>
      </c>
      <c r="T90" s="26">
        <f t="shared" ref="T90:T100" si="44">+S90/B90*100</f>
        <v>0</v>
      </c>
      <c r="U90" s="25">
        <v>0</v>
      </c>
      <c r="V90" s="26">
        <f>+U90/B90*100</f>
        <v>0</v>
      </c>
      <c r="W90" s="25">
        <v>0</v>
      </c>
      <c r="X90" s="26">
        <f>+W90/B90*100</f>
        <v>0</v>
      </c>
      <c r="Y90" s="25">
        <v>91373.24</v>
      </c>
      <c r="Z90" s="26">
        <f t="shared" si="43"/>
        <v>19.084213305692526</v>
      </c>
      <c r="AA90" s="27" t="s">
        <v>19</v>
      </c>
      <c r="AB90" s="33"/>
    </row>
    <row r="91" spans="1:28" x14ac:dyDescent="0.2">
      <c r="A91" s="24" t="s">
        <v>20</v>
      </c>
      <c r="B91" s="25">
        <v>5489221.25</v>
      </c>
      <c r="C91" s="25">
        <v>0</v>
      </c>
      <c r="D91" s="26">
        <f t="shared" si="33"/>
        <v>0</v>
      </c>
      <c r="E91" s="25">
        <f t="shared" si="34"/>
        <v>5489221.25</v>
      </c>
      <c r="F91" s="26">
        <f t="shared" si="35"/>
        <v>100</v>
      </c>
      <c r="G91" s="25">
        <f t="shared" si="36"/>
        <v>4823095.3000000007</v>
      </c>
      <c r="H91" s="26">
        <f t="shared" si="37"/>
        <v>87.864836929282106</v>
      </c>
      <c r="I91" s="25">
        <v>157493.21</v>
      </c>
      <c r="J91" s="26">
        <f t="shared" si="38"/>
        <v>2.8691357631102954</v>
      </c>
      <c r="K91" s="25">
        <v>11457.43</v>
      </c>
      <c r="L91" s="26">
        <f t="shared" si="39"/>
        <v>0.20872596454369555</v>
      </c>
      <c r="M91" s="25">
        <v>0</v>
      </c>
      <c r="N91" s="26">
        <f t="shared" si="40"/>
        <v>0</v>
      </c>
      <c r="O91" s="25">
        <v>0</v>
      </c>
      <c r="P91" s="26">
        <f t="shared" si="41"/>
        <v>0</v>
      </c>
      <c r="Q91" s="25">
        <v>0</v>
      </c>
      <c r="R91" s="26">
        <f t="shared" si="42"/>
        <v>0</v>
      </c>
      <c r="S91" s="25">
        <v>0</v>
      </c>
      <c r="T91" s="26">
        <f t="shared" si="44"/>
        <v>0</v>
      </c>
      <c r="U91" s="25">
        <v>0</v>
      </c>
      <c r="V91" s="26">
        <f t="shared" ref="V91:V100" si="45">+U91/B91*100</f>
        <v>0</v>
      </c>
      <c r="W91" s="25">
        <v>0</v>
      </c>
      <c r="X91" s="26">
        <f t="shared" ref="X91:X100" si="46">+W91/B91*100</f>
        <v>0</v>
      </c>
      <c r="Y91" s="25">
        <v>497175.31</v>
      </c>
      <c r="Z91" s="26">
        <f t="shared" si="43"/>
        <v>9.0573013430639193</v>
      </c>
      <c r="AA91" s="27" t="s">
        <v>20</v>
      </c>
      <c r="AB91" s="33"/>
    </row>
    <row r="92" spans="1:28" x14ac:dyDescent="0.2">
      <c r="A92" s="24" t="s">
        <v>21</v>
      </c>
      <c r="B92" s="25">
        <v>1138836.7</v>
      </c>
      <c r="C92" s="25">
        <v>0</v>
      </c>
      <c r="D92" s="26">
        <f t="shared" si="33"/>
        <v>0</v>
      </c>
      <c r="E92" s="25">
        <f t="shared" si="34"/>
        <v>1138836.7</v>
      </c>
      <c r="F92" s="26">
        <f t="shared" si="35"/>
        <v>100</v>
      </c>
      <c r="G92" s="25">
        <f t="shared" si="36"/>
        <v>670095.43999999994</v>
      </c>
      <c r="H92" s="26">
        <f t="shared" si="37"/>
        <v>58.840344713162118</v>
      </c>
      <c r="I92" s="25">
        <v>82528.47</v>
      </c>
      <c r="J92" s="26">
        <f t="shared" si="38"/>
        <v>7.246734321083963</v>
      </c>
      <c r="K92" s="25">
        <v>21189.7</v>
      </c>
      <c r="L92" s="26">
        <f t="shared" si="39"/>
        <v>1.8606442872801692</v>
      </c>
      <c r="M92" s="25">
        <v>0</v>
      </c>
      <c r="N92" s="26">
        <f t="shared" si="40"/>
        <v>0</v>
      </c>
      <c r="O92" s="25">
        <v>0</v>
      </c>
      <c r="P92" s="26">
        <f t="shared" si="41"/>
        <v>0</v>
      </c>
      <c r="Q92" s="25">
        <v>0</v>
      </c>
      <c r="R92" s="26">
        <f t="shared" si="42"/>
        <v>0</v>
      </c>
      <c r="S92" s="25">
        <v>0</v>
      </c>
      <c r="T92" s="26">
        <f t="shared" si="44"/>
        <v>0</v>
      </c>
      <c r="U92" s="25">
        <v>0</v>
      </c>
      <c r="V92" s="26">
        <f t="shared" si="45"/>
        <v>0</v>
      </c>
      <c r="W92" s="25">
        <v>0</v>
      </c>
      <c r="X92" s="26">
        <f t="shared" si="46"/>
        <v>0</v>
      </c>
      <c r="Y92" s="25">
        <v>365023.09</v>
      </c>
      <c r="Z92" s="26">
        <f t="shared" si="43"/>
        <v>32.052276678473746</v>
      </c>
      <c r="AA92" s="27" t="s">
        <v>21</v>
      </c>
      <c r="AB92" s="33"/>
    </row>
    <row r="93" spans="1:28" x14ac:dyDescent="0.2">
      <c r="A93" s="24" t="s">
        <v>22</v>
      </c>
      <c r="B93" s="25">
        <v>771135.52</v>
      </c>
      <c r="C93" s="25">
        <v>0</v>
      </c>
      <c r="D93" s="26">
        <f t="shared" si="33"/>
        <v>0</v>
      </c>
      <c r="E93" s="25">
        <f t="shared" si="34"/>
        <v>771135.52</v>
      </c>
      <c r="F93" s="26">
        <f t="shared" si="35"/>
        <v>100</v>
      </c>
      <c r="G93" s="25">
        <f t="shared" si="36"/>
        <v>532177.77</v>
      </c>
      <c r="H93" s="26">
        <f t="shared" si="37"/>
        <v>69.01222368799715</v>
      </c>
      <c r="I93" s="25">
        <v>135438.9</v>
      </c>
      <c r="J93" s="26">
        <f t="shared" si="38"/>
        <v>17.563566518113443</v>
      </c>
      <c r="K93" s="25">
        <v>4219.67</v>
      </c>
      <c r="L93" s="26">
        <f t="shared" si="39"/>
        <v>0.54720213121553529</v>
      </c>
      <c r="M93" s="25">
        <v>0</v>
      </c>
      <c r="N93" s="26">
        <f t="shared" si="40"/>
        <v>0</v>
      </c>
      <c r="O93" s="25">
        <v>0</v>
      </c>
      <c r="P93" s="26">
        <f t="shared" si="41"/>
        <v>0</v>
      </c>
      <c r="Q93" s="25">
        <v>0</v>
      </c>
      <c r="R93" s="26">
        <f t="shared" si="42"/>
        <v>0</v>
      </c>
      <c r="S93" s="25">
        <v>0</v>
      </c>
      <c r="T93" s="26">
        <f t="shared" si="44"/>
        <v>0</v>
      </c>
      <c r="U93" s="25">
        <v>0</v>
      </c>
      <c r="V93" s="26">
        <f t="shared" si="45"/>
        <v>0</v>
      </c>
      <c r="W93" s="25">
        <v>0</v>
      </c>
      <c r="X93" s="26">
        <f t="shared" si="46"/>
        <v>0</v>
      </c>
      <c r="Y93" s="25">
        <v>99299.18</v>
      </c>
      <c r="Z93" s="26">
        <f t="shared" si="43"/>
        <v>12.87700766267387</v>
      </c>
      <c r="AA93" s="27" t="s">
        <v>23</v>
      </c>
      <c r="AB93" s="33"/>
    </row>
    <row r="94" spans="1:28" x14ac:dyDescent="0.2">
      <c r="A94" s="24" t="s">
        <v>24</v>
      </c>
      <c r="B94" s="25">
        <v>1433672.27</v>
      </c>
      <c r="C94" s="25">
        <v>0</v>
      </c>
      <c r="D94" s="26">
        <f t="shared" si="33"/>
        <v>0</v>
      </c>
      <c r="E94" s="25">
        <f t="shared" si="34"/>
        <v>1433672.27</v>
      </c>
      <c r="F94" s="26">
        <f t="shared" si="35"/>
        <v>100</v>
      </c>
      <c r="G94" s="25">
        <f t="shared" si="36"/>
        <v>1357965.8900000001</v>
      </c>
      <c r="H94" s="26">
        <f t="shared" si="37"/>
        <v>94.719408222912776</v>
      </c>
      <c r="I94" s="25">
        <v>8020.7200000000012</v>
      </c>
      <c r="J94" s="26">
        <f t="shared" si="38"/>
        <v>0.55945282390096029</v>
      </c>
      <c r="K94" s="25">
        <v>13073.02</v>
      </c>
      <c r="L94" s="26">
        <f t="shared" si="39"/>
        <v>0.91185553864412827</v>
      </c>
      <c r="M94" s="25">
        <v>0</v>
      </c>
      <c r="N94" s="26">
        <f t="shared" si="40"/>
        <v>0</v>
      </c>
      <c r="O94" s="25">
        <v>0</v>
      </c>
      <c r="P94" s="26">
        <f t="shared" si="41"/>
        <v>0</v>
      </c>
      <c r="Q94" s="25">
        <v>0</v>
      </c>
      <c r="R94" s="26">
        <f t="shared" si="42"/>
        <v>0</v>
      </c>
      <c r="S94" s="25">
        <v>0</v>
      </c>
      <c r="T94" s="26">
        <f t="shared" si="44"/>
        <v>0</v>
      </c>
      <c r="U94" s="25">
        <v>0</v>
      </c>
      <c r="V94" s="26">
        <f t="shared" si="45"/>
        <v>0</v>
      </c>
      <c r="W94" s="25">
        <v>0</v>
      </c>
      <c r="X94" s="26">
        <f t="shared" si="46"/>
        <v>0</v>
      </c>
      <c r="Y94" s="25">
        <v>54612.639999999999</v>
      </c>
      <c r="Z94" s="26">
        <f t="shared" si="43"/>
        <v>3.8092834145421537</v>
      </c>
      <c r="AA94" s="27" t="s">
        <v>24</v>
      </c>
      <c r="AB94" s="33"/>
    </row>
    <row r="95" spans="1:28" x14ac:dyDescent="0.2">
      <c r="A95" s="24" t="s">
        <v>25</v>
      </c>
      <c r="B95" s="25">
        <v>2355707.63</v>
      </c>
      <c r="C95" s="25">
        <v>0</v>
      </c>
      <c r="D95" s="26">
        <f t="shared" si="33"/>
        <v>0</v>
      </c>
      <c r="E95" s="25">
        <f t="shared" si="34"/>
        <v>2355707.63</v>
      </c>
      <c r="F95" s="26">
        <f t="shared" si="35"/>
        <v>100</v>
      </c>
      <c r="G95" s="25">
        <f t="shared" si="36"/>
        <v>1335492.79</v>
      </c>
      <c r="H95" s="26">
        <f t="shared" si="37"/>
        <v>56.691788615550742</v>
      </c>
      <c r="I95" s="25">
        <v>42876.619999999995</v>
      </c>
      <c r="J95" s="26">
        <f t="shared" si="38"/>
        <v>1.8201163613839464</v>
      </c>
      <c r="K95" s="25">
        <v>11932.51</v>
      </c>
      <c r="L95" s="26">
        <f t="shared" si="39"/>
        <v>0.50653611883067173</v>
      </c>
      <c r="M95" s="25">
        <v>0</v>
      </c>
      <c r="N95" s="26">
        <f t="shared" si="40"/>
        <v>0</v>
      </c>
      <c r="O95" s="25">
        <v>0</v>
      </c>
      <c r="P95" s="26">
        <f t="shared" si="41"/>
        <v>0</v>
      </c>
      <c r="Q95" s="25">
        <v>0</v>
      </c>
      <c r="R95" s="26">
        <f t="shared" si="42"/>
        <v>0</v>
      </c>
      <c r="S95" s="25">
        <v>0</v>
      </c>
      <c r="T95" s="26">
        <f t="shared" si="44"/>
        <v>0</v>
      </c>
      <c r="U95" s="25">
        <v>0</v>
      </c>
      <c r="V95" s="26">
        <f t="shared" si="45"/>
        <v>0</v>
      </c>
      <c r="W95" s="25">
        <v>0</v>
      </c>
      <c r="X95" s="26">
        <f t="shared" si="46"/>
        <v>0</v>
      </c>
      <c r="Y95" s="25">
        <v>965405.71</v>
      </c>
      <c r="Z95" s="26">
        <f t="shared" si="43"/>
        <v>40.981558904234646</v>
      </c>
      <c r="AA95" s="27" t="s">
        <v>25</v>
      </c>
      <c r="AB95" s="33"/>
    </row>
    <row r="96" spans="1:28" x14ac:dyDescent="0.2">
      <c r="A96" s="24" t="s">
        <v>26</v>
      </c>
      <c r="B96" s="25">
        <v>4873406.9800000004</v>
      </c>
      <c r="C96" s="25">
        <v>0</v>
      </c>
      <c r="D96" s="26">
        <f t="shared" si="33"/>
        <v>0</v>
      </c>
      <c r="E96" s="25">
        <f t="shared" si="34"/>
        <v>4873406.9800000004</v>
      </c>
      <c r="F96" s="26">
        <f t="shared" si="35"/>
        <v>100</v>
      </c>
      <c r="G96" s="25">
        <f t="shared" si="36"/>
        <v>4513870.71</v>
      </c>
      <c r="H96" s="26">
        <f t="shared" si="37"/>
        <v>92.622486250881508</v>
      </c>
      <c r="I96" s="25">
        <v>148027.09</v>
      </c>
      <c r="J96" s="26">
        <f t="shared" si="38"/>
        <v>3.0374456844562565</v>
      </c>
      <c r="K96" s="25">
        <v>8188.57</v>
      </c>
      <c r="L96" s="26">
        <f t="shared" si="39"/>
        <v>0.16802557294322254</v>
      </c>
      <c r="M96" s="25">
        <v>0</v>
      </c>
      <c r="N96" s="26">
        <f t="shared" si="40"/>
        <v>0</v>
      </c>
      <c r="O96" s="25">
        <v>0</v>
      </c>
      <c r="P96" s="26">
        <f t="shared" si="41"/>
        <v>0</v>
      </c>
      <c r="Q96" s="25">
        <v>0</v>
      </c>
      <c r="R96" s="26">
        <f t="shared" si="42"/>
        <v>0</v>
      </c>
      <c r="S96" s="25">
        <v>0</v>
      </c>
      <c r="T96" s="26">
        <f t="shared" si="44"/>
        <v>0</v>
      </c>
      <c r="U96" s="25">
        <v>0</v>
      </c>
      <c r="V96" s="26">
        <f t="shared" si="45"/>
        <v>0</v>
      </c>
      <c r="W96" s="25">
        <v>0</v>
      </c>
      <c r="X96" s="26">
        <f t="shared" si="46"/>
        <v>0</v>
      </c>
      <c r="Y96" s="25">
        <v>203320.61</v>
      </c>
      <c r="Z96" s="26">
        <f t="shared" si="43"/>
        <v>4.1720424917190062</v>
      </c>
      <c r="AA96" s="27" t="s">
        <v>27</v>
      </c>
      <c r="AB96" s="33"/>
    </row>
    <row r="97" spans="1:32" x14ac:dyDescent="0.2">
      <c r="A97" s="24" t="s">
        <v>28</v>
      </c>
      <c r="B97" s="25">
        <v>7043341.6699999999</v>
      </c>
      <c r="C97" s="25">
        <v>0</v>
      </c>
      <c r="D97" s="26">
        <f t="shared" si="33"/>
        <v>0</v>
      </c>
      <c r="E97" s="25">
        <f t="shared" si="34"/>
        <v>7043341.6699999999</v>
      </c>
      <c r="F97" s="26">
        <f t="shared" si="35"/>
        <v>100</v>
      </c>
      <c r="G97" s="25">
        <f>+B97-I97-K97-O97-M97-Q97-Y97-S97</f>
        <v>744591.31999999937</v>
      </c>
      <c r="H97" s="26">
        <f t="shared" si="37"/>
        <v>10.571563256280301</v>
      </c>
      <c r="I97" s="25">
        <v>200885.41000000015</v>
      </c>
      <c r="J97" s="26">
        <f t="shared" si="38"/>
        <v>2.852132118702118</v>
      </c>
      <c r="K97" s="25">
        <v>14677.32</v>
      </c>
      <c r="L97" s="26">
        <f t="shared" si="39"/>
        <v>0.208385744830692</v>
      </c>
      <c r="M97" s="25">
        <v>0</v>
      </c>
      <c r="N97" s="26">
        <f t="shared" si="40"/>
        <v>0</v>
      </c>
      <c r="O97" s="25">
        <v>0</v>
      </c>
      <c r="P97" s="26">
        <f t="shared" si="41"/>
        <v>0</v>
      </c>
      <c r="Q97" s="25">
        <v>0</v>
      </c>
      <c r="R97" s="26">
        <f t="shared" si="42"/>
        <v>0</v>
      </c>
      <c r="S97" s="25">
        <v>5999490</v>
      </c>
      <c r="T97" s="26">
        <f t="shared" si="44"/>
        <v>85.17959629239455</v>
      </c>
      <c r="U97" s="25">
        <v>0</v>
      </c>
      <c r="V97" s="26">
        <f t="shared" si="45"/>
        <v>0</v>
      </c>
      <c r="W97" s="25">
        <v>0</v>
      </c>
      <c r="X97" s="26">
        <f t="shared" si="46"/>
        <v>0</v>
      </c>
      <c r="Y97" s="25">
        <v>83697.62</v>
      </c>
      <c r="Z97" s="26">
        <f t="shared" si="43"/>
        <v>1.1883225877923369</v>
      </c>
      <c r="AA97" s="27" t="s">
        <v>28</v>
      </c>
      <c r="AB97" s="33"/>
    </row>
    <row r="98" spans="1:32" x14ac:dyDescent="0.2">
      <c r="A98" s="24" t="s">
        <v>29</v>
      </c>
      <c r="B98" s="25">
        <v>3177470.88</v>
      </c>
      <c r="C98" s="25">
        <v>0</v>
      </c>
      <c r="D98" s="26">
        <f t="shared" si="33"/>
        <v>0</v>
      </c>
      <c r="E98" s="25">
        <f t="shared" si="34"/>
        <v>3177470.88</v>
      </c>
      <c r="F98" s="26">
        <f t="shared" si="35"/>
        <v>100</v>
      </c>
      <c r="G98" s="25">
        <f>+B98-I98-K98-O98-M98-Q98-Y98-S98</f>
        <v>2735233.5</v>
      </c>
      <c r="H98" s="26">
        <f t="shared" si="37"/>
        <v>86.082094952196698</v>
      </c>
      <c r="I98" s="25">
        <v>200661.31999999998</v>
      </c>
      <c r="J98" s="26">
        <f t="shared" si="38"/>
        <v>6.3151269540509523</v>
      </c>
      <c r="K98" s="25">
        <v>7426.48</v>
      </c>
      <c r="L98" s="26">
        <f t="shared" si="39"/>
        <v>0.23372299166436422</v>
      </c>
      <c r="M98" s="25">
        <v>0</v>
      </c>
      <c r="N98" s="26">
        <f t="shared" si="40"/>
        <v>0</v>
      </c>
      <c r="O98" s="25">
        <v>0</v>
      </c>
      <c r="P98" s="26">
        <f t="shared" si="41"/>
        <v>0</v>
      </c>
      <c r="Q98" s="25">
        <v>0</v>
      </c>
      <c r="R98" s="26">
        <f t="shared" si="42"/>
        <v>0</v>
      </c>
      <c r="S98" s="25">
        <v>0</v>
      </c>
      <c r="T98" s="26">
        <f t="shared" si="44"/>
        <v>0</v>
      </c>
      <c r="U98" s="25">
        <v>0</v>
      </c>
      <c r="V98" s="26">
        <f t="shared" si="45"/>
        <v>0</v>
      </c>
      <c r="W98" s="25">
        <v>0</v>
      </c>
      <c r="X98" s="26">
        <f t="shared" si="46"/>
        <v>0</v>
      </c>
      <c r="Y98" s="25">
        <v>234149.58</v>
      </c>
      <c r="Z98" s="26">
        <f t="shared" si="43"/>
        <v>7.3690551020879846</v>
      </c>
      <c r="AA98" s="27" t="s">
        <v>30</v>
      </c>
      <c r="AB98" s="33"/>
    </row>
    <row r="99" spans="1:32" x14ac:dyDescent="0.2">
      <c r="A99" s="24" t="s">
        <v>31</v>
      </c>
      <c r="B99" s="25">
        <v>2651910.66</v>
      </c>
      <c r="C99" s="25">
        <v>0</v>
      </c>
      <c r="D99" s="26">
        <f t="shared" si="33"/>
        <v>0</v>
      </c>
      <c r="E99" s="25">
        <f t="shared" si="34"/>
        <v>2651910.66</v>
      </c>
      <c r="F99" s="26">
        <f t="shared" si="35"/>
        <v>100</v>
      </c>
      <c r="G99" s="25">
        <f>+B99-I99-K99-O99-M99-Q99-Y99-S99</f>
        <v>2259964.64</v>
      </c>
      <c r="H99" s="26">
        <f t="shared" si="37"/>
        <v>85.220240413378022</v>
      </c>
      <c r="I99" s="25">
        <v>101378.35</v>
      </c>
      <c r="J99" s="26">
        <f t="shared" si="38"/>
        <v>3.8228418298224272</v>
      </c>
      <c r="K99" s="25">
        <v>9282.7999999999993</v>
      </c>
      <c r="L99" s="26">
        <f t="shared" si="39"/>
        <v>0.35004195804997434</v>
      </c>
      <c r="M99" s="25">
        <v>0</v>
      </c>
      <c r="N99" s="26">
        <f t="shared" si="40"/>
        <v>0</v>
      </c>
      <c r="O99" s="25">
        <v>0</v>
      </c>
      <c r="P99" s="26">
        <f t="shared" si="41"/>
        <v>0</v>
      </c>
      <c r="Q99" s="25">
        <v>0</v>
      </c>
      <c r="R99" s="26">
        <f t="shared" si="42"/>
        <v>0</v>
      </c>
      <c r="S99" s="25">
        <v>100214.98</v>
      </c>
      <c r="T99" s="26">
        <f t="shared" si="44"/>
        <v>3.7789727049100512</v>
      </c>
      <c r="U99" s="25">
        <v>0</v>
      </c>
      <c r="V99" s="26">
        <f t="shared" si="45"/>
        <v>0</v>
      </c>
      <c r="W99" s="25">
        <v>0</v>
      </c>
      <c r="X99" s="26">
        <f t="shared" si="46"/>
        <v>0</v>
      </c>
      <c r="Y99" s="25">
        <v>181069.89</v>
      </c>
      <c r="Z99" s="26">
        <f t="shared" si="43"/>
        <v>6.8279030938395184</v>
      </c>
      <c r="AA99" s="27" t="s">
        <v>31</v>
      </c>
      <c r="AB99" s="33"/>
    </row>
    <row r="100" spans="1:32" ht="12" thickBot="1" x14ac:dyDescent="0.25">
      <c r="A100" s="28" t="s">
        <v>32</v>
      </c>
      <c r="B100" s="29">
        <v>2578929.61</v>
      </c>
      <c r="C100" s="29">
        <v>0</v>
      </c>
      <c r="D100" s="30">
        <f t="shared" si="33"/>
        <v>0</v>
      </c>
      <c r="E100" s="29">
        <f t="shared" si="34"/>
        <v>2578929.61</v>
      </c>
      <c r="F100" s="30">
        <f t="shared" si="35"/>
        <v>100</v>
      </c>
      <c r="G100" s="29">
        <f>+B100-I100-K100-O100-M100-Q100-Y100-S100</f>
        <v>2142209.79</v>
      </c>
      <c r="H100" s="30">
        <f t="shared" si="37"/>
        <v>83.065849556087727</v>
      </c>
      <c r="I100" s="29">
        <v>141639.54</v>
      </c>
      <c r="J100" s="30">
        <f t="shared" si="38"/>
        <v>5.4921832472969285</v>
      </c>
      <c r="K100" s="29">
        <v>18231.810000000001</v>
      </c>
      <c r="L100" s="30">
        <f t="shared" si="39"/>
        <v>0.7069526027117895</v>
      </c>
      <c r="M100" s="29">
        <v>0</v>
      </c>
      <c r="N100" s="30">
        <f t="shared" si="40"/>
        <v>0</v>
      </c>
      <c r="O100" s="29">
        <v>0</v>
      </c>
      <c r="P100" s="30">
        <f t="shared" si="41"/>
        <v>0</v>
      </c>
      <c r="Q100" s="29">
        <v>0</v>
      </c>
      <c r="R100" s="30">
        <f t="shared" si="42"/>
        <v>0</v>
      </c>
      <c r="S100" s="29">
        <v>45972.38</v>
      </c>
      <c r="T100" s="30">
        <f t="shared" si="44"/>
        <v>1.7826147647356687</v>
      </c>
      <c r="U100" s="29">
        <v>0</v>
      </c>
      <c r="V100" s="30">
        <f t="shared" si="45"/>
        <v>0</v>
      </c>
      <c r="W100" s="29">
        <v>0</v>
      </c>
      <c r="X100" s="30">
        <f t="shared" si="46"/>
        <v>0</v>
      </c>
      <c r="Y100" s="29">
        <v>230876.09</v>
      </c>
      <c r="Z100" s="30">
        <f t="shared" si="43"/>
        <v>8.9523998291678861</v>
      </c>
      <c r="AA100" s="31" t="s">
        <v>32</v>
      </c>
      <c r="AB100" s="33"/>
    </row>
    <row r="101" spans="1:32" s="37" customFormat="1" ht="12" thickBot="1" x14ac:dyDescent="0.25">
      <c r="A101" s="151">
        <v>2013</v>
      </c>
      <c r="B101" s="19">
        <f>SUM(B102:B113)</f>
        <v>30771603.130000003</v>
      </c>
      <c r="C101" s="19">
        <f>SUM(C102:C113)</f>
        <v>0</v>
      </c>
      <c r="D101" s="39">
        <f>+C101/B101*100</f>
        <v>0</v>
      </c>
      <c r="E101" s="19">
        <f>SUM(E102:E113)</f>
        <v>30771603.130000003</v>
      </c>
      <c r="F101" s="32">
        <f t="shared" si="35"/>
        <v>100</v>
      </c>
      <c r="G101" s="19">
        <f>SUM(G102:G113)</f>
        <v>23646230.220000003</v>
      </c>
      <c r="H101" s="32">
        <f>+G101/B101*100</f>
        <v>76.844323385110542</v>
      </c>
      <c r="I101" s="19">
        <f>SUM(I102:I113)</f>
        <v>1747341.88</v>
      </c>
      <c r="J101" s="32">
        <f>+I101/B101*100</f>
        <v>5.6784232937687698</v>
      </c>
      <c r="K101" s="19">
        <f>SUM(K102:K113)</f>
        <v>146624.31999999998</v>
      </c>
      <c r="L101" s="32">
        <f>+K101/B101*100</f>
        <v>0.47649230162159562</v>
      </c>
      <c r="M101" s="19">
        <f>SUM(M102:M113)</f>
        <v>0</v>
      </c>
      <c r="N101" s="32">
        <f>+M101/B101*100</f>
        <v>0</v>
      </c>
      <c r="O101" s="19">
        <f>SUM(O102:O113)</f>
        <v>0</v>
      </c>
      <c r="P101" s="32">
        <f t="shared" si="41"/>
        <v>0</v>
      </c>
      <c r="Q101" s="19">
        <f>SUM(Q102:Q113)</f>
        <v>0</v>
      </c>
      <c r="R101" s="32">
        <f>+Q101/B101*100</f>
        <v>0</v>
      </c>
      <c r="S101" s="19">
        <f>SUM(S102:S113)</f>
        <v>0</v>
      </c>
      <c r="T101" s="32">
        <f>+S101/B101*100</f>
        <v>0</v>
      </c>
      <c r="U101" s="22">
        <f>SUM(U102:U113)</f>
        <v>0</v>
      </c>
      <c r="V101" s="32">
        <f>+U101/B101*100</f>
        <v>0</v>
      </c>
      <c r="W101" s="22">
        <f>SUM(W102:W113)</f>
        <v>0</v>
      </c>
      <c r="X101" s="32">
        <f>+W101/B101*100</f>
        <v>0</v>
      </c>
      <c r="Y101" s="19">
        <f>SUM(Y102:Y113)</f>
        <v>5231406.71</v>
      </c>
      <c r="Z101" s="32">
        <f t="shared" si="43"/>
        <v>17.000761019499084</v>
      </c>
      <c r="AA101" s="27">
        <v>2013</v>
      </c>
      <c r="AB101" s="36"/>
    </row>
    <row r="102" spans="1:32" x14ac:dyDescent="0.2">
      <c r="A102" s="24" t="s">
        <v>18</v>
      </c>
      <c r="B102" s="25">
        <v>1334204.3999999999</v>
      </c>
      <c r="C102" s="25">
        <v>0</v>
      </c>
      <c r="D102" s="26">
        <f t="shared" si="33"/>
        <v>0</v>
      </c>
      <c r="E102" s="25">
        <f t="shared" si="34"/>
        <v>1334204.3999999999</v>
      </c>
      <c r="F102" s="26">
        <f t="shared" si="35"/>
        <v>100</v>
      </c>
      <c r="G102" s="25">
        <f t="shared" ref="G102:G115" si="47">+B102-I102-K102-O102-M102-Q102-Y102-S102</f>
        <v>1042022.7499999999</v>
      </c>
      <c r="H102" s="26">
        <f t="shared" si="37"/>
        <v>78.100683073747916</v>
      </c>
      <c r="I102" s="25">
        <v>92297.5</v>
      </c>
      <c r="J102" s="26">
        <f t="shared" si="38"/>
        <v>6.9177931057640043</v>
      </c>
      <c r="K102" s="25">
        <v>9844.52</v>
      </c>
      <c r="L102" s="26">
        <f t="shared" si="39"/>
        <v>0.73785695804930651</v>
      </c>
      <c r="M102" s="25">
        <v>0</v>
      </c>
      <c r="N102" s="26">
        <f t="shared" si="40"/>
        <v>0</v>
      </c>
      <c r="O102" s="25">
        <v>0</v>
      </c>
      <c r="P102" s="26">
        <f t="shared" si="41"/>
        <v>0</v>
      </c>
      <c r="Q102" s="25">
        <v>0</v>
      </c>
      <c r="R102" s="26">
        <f t="shared" si="42"/>
        <v>0</v>
      </c>
      <c r="S102" s="25">
        <v>0</v>
      </c>
      <c r="T102" s="26">
        <f t="shared" ref="T102:T128" si="48">+S102/B102*100</f>
        <v>0</v>
      </c>
      <c r="U102" s="25">
        <v>0</v>
      </c>
      <c r="V102" s="26">
        <f>+U102/B102*100</f>
        <v>0</v>
      </c>
      <c r="W102" s="25">
        <v>0</v>
      </c>
      <c r="X102" s="26">
        <f>+W102/B102*100</f>
        <v>0</v>
      </c>
      <c r="Y102" s="25">
        <v>190039.63</v>
      </c>
      <c r="Z102" s="26">
        <f t="shared" si="43"/>
        <v>14.24366686243877</v>
      </c>
      <c r="AA102" s="27" t="s">
        <v>18</v>
      </c>
      <c r="AB102" s="33"/>
    </row>
    <row r="103" spans="1:32" x14ac:dyDescent="0.2">
      <c r="A103" s="24" t="s">
        <v>19</v>
      </c>
      <c r="B103" s="25">
        <v>1076204.44</v>
      </c>
      <c r="C103" s="25">
        <v>0</v>
      </c>
      <c r="D103" s="26">
        <f t="shared" si="33"/>
        <v>0</v>
      </c>
      <c r="E103" s="25">
        <f t="shared" si="34"/>
        <v>1076204.44</v>
      </c>
      <c r="F103" s="26">
        <f t="shared" si="35"/>
        <v>100</v>
      </c>
      <c r="G103" s="25">
        <f t="shared" si="47"/>
        <v>851031.46</v>
      </c>
      <c r="H103" s="26">
        <f t="shared" si="37"/>
        <v>79.07711847016725</v>
      </c>
      <c r="I103" s="25">
        <v>64731.599999999991</v>
      </c>
      <c r="J103" s="26">
        <f t="shared" si="38"/>
        <v>6.0148051424132758</v>
      </c>
      <c r="K103" s="25">
        <v>16677.330000000002</v>
      </c>
      <c r="L103" s="26">
        <f t="shared" si="39"/>
        <v>1.5496433001149859</v>
      </c>
      <c r="M103" s="25">
        <v>0</v>
      </c>
      <c r="N103" s="26">
        <f t="shared" si="40"/>
        <v>0</v>
      </c>
      <c r="O103" s="25">
        <v>0</v>
      </c>
      <c r="P103" s="26">
        <f t="shared" si="41"/>
        <v>0</v>
      </c>
      <c r="Q103" s="25">
        <v>0</v>
      </c>
      <c r="R103" s="26">
        <f t="shared" si="42"/>
        <v>0</v>
      </c>
      <c r="S103" s="25">
        <v>0</v>
      </c>
      <c r="T103" s="26">
        <f t="shared" si="48"/>
        <v>0</v>
      </c>
      <c r="U103" s="25">
        <v>0</v>
      </c>
      <c r="V103" s="26">
        <f t="shared" ref="V103:V113" si="49">+U103/B103*100</f>
        <v>0</v>
      </c>
      <c r="W103" s="25">
        <v>0</v>
      </c>
      <c r="X103" s="26">
        <f t="shared" ref="X103:X113" si="50">+W103/B103*100</f>
        <v>0</v>
      </c>
      <c r="Y103" s="25">
        <v>143764.04999999999</v>
      </c>
      <c r="Z103" s="26">
        <f t="shared" si="43"/>
        <v>13.358433087304489</v>
      </c>
      <c r="AA103" s="27" t="s">
        <v>19</v>
      </c>
      <c r="AB103" s="33"/>
    </row>
    <row r="104" spans="1:32" x14ac:dyDescent="0.2">
      <c r="A104" s="24" t="s">
        <v>20</v>
      </c>
      <c r="B104" s="25">
        <v>1194787.2</v>
      </c>
      <c r="C104" s="25">
        <v>0</v>
      </c>
      <c r="D104" s="26">
        <f t="shared" si="33"/>
        <v>0</v>
      </c>
      <c r="E104" s="25">
        <f t="shared" si="34"/>
        <v>1194787.2</v>
      </c>
      <c r="F104" s="26">
        <f t="shared" si="35"/>
        <v>100</v>
      </c>
      <c r="G104" s="25">
        <f t="shared" si="47"/>
        <v>875130.97</v>
      </c>
      <c r="H104" s="26">
        <f t="shared" si="37"/>
        <v>73.245760416582968</v>
      </c>
      <c r="I104" s="25">
        <v>197576.46</v>
      </c>
      <c r="J104" s="26">
        <f t="shared" si="38"/>
        <v>16.536539728580955</v>
      </c>
      <c r="K104" s="25">
        <v>18033.48</v>
      </c>
      <c r="L104" s="26">
        <f t="shared" si="39"/>
        <v>1.5093466016375134</v>
      </c>
      <c r="M104" s="25">
        <v>0</v>
      </c>
      <c r="N104" s="26">
        <f t="shared" si="40"/>
        <v>0</v>
      </c>
      <c r="O104" s="25">
        <v>0</v>
      </c>
      <c r="P104" s="26">
        <f t="shared" si="41"/>
        <v>0</v>
      </c>
      <c r="Q104" s="25">
        <v>0</v>
      </c>
      <c r="R104" s="26">
        <f t="shared" si="42"/>
        <v>0</v>
      </c>
      <c r="S104" s="25">
        <v>0</v>
      </c>
      <c r="T104" s="26">
        <f t="shared" si="48"/>
        <v>0</v>
      </c>
      <c r="U104" s="25">
        <v>0</v>
      </c>
      <c r="V104" s="26">
        <f t="shared" si="49"/>
        <v>0</v>
      </c>
      <c r="W104" s="25">
        <v>0</v>
      </c>
      <c r="X104" s="26">
        <f t="shared" si="50"/>
        <v>0</v>
      </c>
      <c r="Y104" s="25">
        <v>104046.29</v>
      </c>
      <c r="Z104" s="26">
        <f t="shared" si="43"/>
        <v>8.7083532531985615</v>
      </c>
      <c r="AA104" s="27" t="s">
        <v>20</v>
      </c>
      <c r="AB104" s="33"/>
    </row>
    <row r="105" spans="1:32" x14ac:dyDescent="0.2">
      <c r="A105" s="24" t="s">
        <v>21</v>
      </c>
      <c r="B105" s="25">
        <v>3887718.15</v>
      </c>
      <c r="C105" s="25">
        <v>0</v>
      </c>
      <c r="D105" s="26">
        <f t="shared" si="33"/>
        <v>0</v>
      </c>
      <c r="E105" s="25">
        <f t="shared" si="34"/>
        <v>3887718.15</v>
      </c>
      <c r="F105" s="26">
        <f t="shared" si="35"/>
        <v>100</v>
      </c>
      <c r="G105" s="25">
        <f t="shared" si="47"/>
        <v>3618345.9499999997</v>
      </c>
      <c r="H105" s="26">
        <f t="shared" si="37"/>
        <v>93.07120039038837</v>
      </c>
      <c r="I105" s="25">
        <v>147766.01</v>
      </c>
      <c r="J105" s="26">
        <f t="shared" si="38"/>
        <v>3.8008416325139209</v>
      </c>
      <c r="K105" s="25">
        <v>15138.13</v>
      </c>
      <c r="L105" s="26">
        <f t="shared" si="39"/>
        <v>0.38938342276689991</v>
      </c>
      <c r="M105" s="25">
        <v>0</v>
      </c>
      <c r="N105" s="26">
        <f t="shared" si="40"/>
        <v>0</v>
      </c>
      <c r="O105" s="25">
        <v>0</v>
      </c>
      <c r="P105" s="26">
        <f t="shared" si="41"/>
        <v>0</v>
      </c>
      <c r="Q105" s="25">
        <v>0</v>
      </c>
      <c r="R105" s="26">
        <f t="shared" si="42"/>
        <v>0</v>
      </c>
      <c r="S105" s="25">
        <v>0</v>
      </c>
      <c r="T105" s="26">
        <f t="shared" si="48"/>
        <v>0</v>
      </c>
      <c r="U105" s="25">
        <v>0</v>
      </c>
      <c r="V105" s="26">
        <f t="shared" si="49"/>
        <v>0</v>
      </c>
      <c r="W105" s="25">
        <v>0</v>
      </c>
      <c r="X105" s="26">
        <f t="shared" si="50"/>
        <v>0</v>
      </c>
      <c r="Y105" s="25">
        <v>106468.06</v>
      </c>
      <c r="Z105" s="26">
        <f t="shared" si="43"/>
        <v>2.7385745543307967</v>
      </c>
      <c r="AA105" s="27" t="s">
        <v>21</v>
      </c>
      <c r="AB105" s="33"/>
    </row>
    <row r="106" spans="1:32" x14ac:dyDescent="0.2">
      <c r="A106" s="24" t="s">
        <v>22</v>
      </c>
      <c r="B106" s="25">
        <v>1056010.3999999999</v>
      </c>
      <c r="C106" s="25">
        <v>0</v>
      </c>
      <c r="D106" s="26">
        <f t="shared" si="33"/>
        <v>0</v>
      </c>
      <c r="E106" s="25">
        <f t="shared" si="34"/>
        <v>1056010.3999999999</v>
      </c>
      <c r="F106" s="26">
        <f t="shared" si="35"/>
        <v>100</v>
      </c>
      <c r="G106" s="25">
        <f t="shared" si="47"/>
        <v>883575.98999999987</v>
      </c>
      <c r="H106" s="26">
        <f t="shared" si="37"/>
        <v>83.671144715999006</v>
      </c>
      <c r="I106" s="25">
        <v>97158.28</v>
      </c>
      <c r="J106" s="26">
        <f t="shared" si="38"/>
        <v>9.2005040859446101</v>
      </c>
      <c r="K106" s="25">
        <v>10505</v>
      </c>
      <c r="L106" s="26">
        <f t="shared" si="39"/>
        <v>0.99478186957249681</v>
      </c>
      <c r="M106" s="25">
        <v>0</v>
      </c>
      <c r="N106" s="26">
        <f t="shared" si="40"/>
        <v>0</v>
      </c>
      <c r="O106" s="25">
        <v>0</v>
      </c>
      <c r="P106" s="26">
        <f t="shared" si="41"/>
        <v>0</v>
      </c>
      <c r="Q106" s="25">
        <v>0</v>
      </c>
      <c r="R106" s="26">
        <f t="shared" si="42"/>
        <v>0</v>
      </c>
      <c r="S106" s="25">
        <v>0</v>
      </c>
      <c r="T106" s="26">
        <f t="shared" si="48"/>
        <v>0</v>
      </c>
      <c r="U106" s="25">
        <v>0</v>
      </c>
      <c r="V106" s="26">
        <f t="shared" si="49"/>
        <v>0</v>
      </c>
      <c r="W106" s="25">
        <v>0</v>
      </c>
      <c r="X106" s="26">
        <f t="shared" si="50"/>
        <v>0</v>
      </c>
      <c r="Y106" s="25">
        <v>64771.13</v>
      </c>
      <c r="Z106" s="26">
        <f t="shared" si="43"/>
        <v>6.1335693284838868</v>
      </c>
      <c r="AA106" s="27" t="s">
        <v>23</v>
      </c>
      <c r="AB106" s="33"/>
    </row>
    <row r="107" spans="1:32" x14ac:dyDescent="0.2">
      <c r="A107" s="24" t="s">
        <v>24</v>
      </c>
      <c r="B107" s="25">
        <v>2383785.52</v>
      </c>
      <c r="C107" s="25">
        <v>0</v>
      </c>
      <c r="D107" s="26">
        <f t="shared" si="33"/>
        <v>0</v>
      </c>
      <c r="E107" s="25">
        <f t="shared" si="34"/>
        <v>2383785.52</v>
      </c>
      <c r="F107" s="26">
        <f t="shared" si="35"/>
        <v>100</v>
      </c>
      <c r="G107" s="25">
        <f t="shared" si="47"/>
        <v>2189910.1799999997</v>
      </c>
      <c r="H107" s="26">
        <f t="shared" si="37"/>
        <v>91.866913429359187</v>
      </c>
      <c r="I107" s="25">
        <v>139472.16</v>
      </c>
      <c r="J107" s="26">
        <f t="shared" si="38"/>
        <v>5.8508686637210552</v>
      </c>
      <c r="K107" s="25">
        <v>0</v>
      </c>
      <c r="L107" s="26">
        <f t="shared" si="39"/>
        <v>0</v>
      </c>
      <c r="M107" s="25">
        <v>0</v>
      </c>
      <c r="N107" s="26">
        <f t="shared" si="40"/>
        <v>0</v>
      </c>
      <c r="O107" s="25">
        <v>0</v>
      </c>
      <c r="P107" s="26">
        <f t="shared" si="41"/>
        <v>0</v>
      </c>
      <c r="Q107" s="25">
        <v>0</v>
      </c>
      <c r="R107" s="26">
        <f t="shared" si="42"/>
        <v>0</v>
      </c>
      <c r="S107" s="25">
        <v>0</v>
      </c>
      <c r="T107" s="26">
        <f t="shared" si="48"/>
        <v>0</v>
      </c>
      <c r="U107" s="25">
        <v>0</v>
      </c>
      <c r="V107" s="26">
        <f t="shared" si="49"/>
        <v>0</v>
      </c>
      <c r="W107" s="25">
        <v>0</v>
      </c>
      <c r="X107" s="26">
        <f t="shared" si="50"/>
        <v>0</v>
      </c>
      <c r="Y107" s="25">
        <v>54403.18</v>
      </c>
      <c r="Z107" s="26">
        <f t="shared" si="43"/>
        <v>2.282217906919747</v>
      </c>
      <c r="AA107" s="27" t="s">
        <v>24</v>
      </c>
      <c r="AB107" s="33"/>
    </row>
    <row r="108" spans="1:32" x14ac:dyDescent="0.2">
      <c r="A108" s="24" t="s">
        <v>25</v>
      </c>
      <c r="B108" s="25">
        <v>1555581.23</v>
      </c>
      <c r="C108" s="25">
        <v>0</v>
      </c>
      <c r="D108" s="26">
        <f t="shared" si="33"/>
        <v>0</v>
      </c>
      <c r="E108" s="25">
        <f t="shared" si="34"/>
        <v>1555581.23</v>
      </c>
      <c r="F108" s="26">
        <f t="shared" si="35"/>
        <v>100</v>
      </c>
      <c r="G108" s="25">
        <f t="shared" si="47"/>
        <v>1319912.3899999999</v>
      </c>
      <c r="H108" s="26">
        <f t="shared" si="37"/>
        <v>84.850110334643205</v>
      </c>
      <c r="I108" s="25">
        <v>206401.79</v>
      </c>
      <c r="J108" s="26">
        <f t="shared" si="38"/>
        <v>13.268467503943848</v>
      </c>
      <c r="K108" s="25">
        <v>15411.84</v>
      </c>
      <c r="L108" s="26">
        <f t="shared" si="39"/>
        <v>0.99074479061437382</v>
      </c>
      <c r="M108" s="25">
        <v>0</v>
      </c>
      <c r="N108" s="26">
        <f t="shared" si="40"/>
        <v>0</v>
      </c>
      <c r="O108" s="25">
        <v>0</v>
      </c>
      <c r="P108" s="26">
        <f t="shared" si="41"/>
        <v>0</v>
      </c>
      <c r="Q108" s="25">
        <v>0</v>
      </c>
      <c r="R108" s="26">
        <f t="shared" si="42"/>
        <v>0</v>
      </c>
      <c r="S108" s="25">
        <v>0</v>
      </c>
      <c r="T108" s="26">
        <f t="shared" si="48"/>
        <v>0</v>
      </c>
      <c r="U108" s="25">
        <v>0</v>
      </c>
      <c r="V108" s="26">
        <f t="shared" si="49"/>
        <v>0</v>
      </c>
      <c r="W108" s="25">
        <v>0</v>
      </c>
      <c r="X108" s="26">
        <f t="shared" si="50"/>
        <v>0</v>
      </c>
      <c r="Y108" s="25">
        <v>13855.21</v>
      </c>
      <c r="Z108" s="26">
        <f t="shared" si="43"/>
        <v>0.89067737079856624</v>
      </c>
      <c r="AA108" s="27" t="s">
        <v>25</v>
      </c>
      <c r="AB108" s="33"/>
    </row>
    <row r="109" spans="1:32" x14ac:dyDescent="0.2">
      <c r="A109" s="24" t="s">
        <v>26</v>
      </c>
      <c r="B109" s="25">
        <v>4610605.1500000004</v>
      </c>
      <c r="C109" s="25">
        <v>0</v>
      </c>
      <c r="D109" s="26">
        <f t="shared" si="33"/>
        <v>0</v>
      </c>
      <c r="E109" s="25">
        <f t="shared" si="34"/>
        <v>4610605.1500000004</v>
      </c>
      <c r="F109" s="26">
        <f t="shared" si="35"/>
        <v>100</v>
      </c>
      <c r="G109" s="25">
        <f t="shared" si="47"/>
        <v>2192589.4100000006</v>
      </c>
      <c r="H109" s="26">
        <f t="shared" si="37"/>
        <v>47.555349865516035</v>
      </c>
      <c r="I109" s="25">
        <v>243406.18</v>
      </c>
      <c r="J109" s="26">
        <f t="shared" si="38"/>
        <v>5.2792675165428111</v>
      </c>
      <c r="K109" s="25">
        <v>11032.16</v>
      </c>
      <c r="L109" s="26">
        <f t="shared" si="39"/>
        <v>0.23927791778048918</v>
      </c>
      <c r="M109" s="25">
        <v>0</v>
      </c>
      <c r="N109" s="26">
        <f t="shared" si="40"/>
        <v>0</v>
      </c>
      <c r="O109" s="25">
        <v>0</v>
      </c>
      <c r="P109" s="26">
        <f t="shared" si="41"/>
        <v>0</v>
      </c>
      <c r="Q109" s="25">
        <v>0</v>
      </c>
      <c r="R109" s="26">
        <f t="shared" si="42"/>
        <v>0</v>
      </c>
      <c r="S109" s="25">
        <v>0</v>
      </c>
      <c r="T109" s="26">
        <f t="shared" si="48"/>
        <v>0</v>
      </c>
      <c r="U109" s="25">
        <v>0</v>
      </c>
      <c r="V109" s="26">
        <f t="shared" si="49"/>
        <v>0</v>
      </c>
      <c r="W109" s="25">
        <v>0</v>
      </c>
      <c r="X109" s="26">
        <f t="shared" si="50"/>
        <v>0</v>
      </c>
      <c r="Y109" s="25">
        <v>2163577.4</v>
      </c>
      <c r="Z109" s="26">
        <f t="shared" si="43"/>
        <v>46.926104700160664</v>
      </c>
      <c r="AA109" s="27" t="s">
        <v>27</v>
      </c>
      <c r="AB109" s="33"/>
      <c r="AF109" s="40"/>
    </row>
    <row r="110" spans="1:32" x14ac:dyDescent="0.2">
      <c r="A110" s="24" t="s">
        <v>28</v>
      </c>
      <c r="B110" s="25">
        <v>4033059.62</v>
      </c>
      <c r="C110" s="25">
        <v>0</v>
      </c>
      <c r="D110" s="26">
        <f t="shared" si="33"/>
        <v>0</v>
      </c>
      <c r="E110" s="25">
        <f t="shared" si="34"/>
        <v>4033059.62</v>
      </c>
      <c r="F110" s="26">
        <f t="shared" si="35"/>
        <v>100</v>
      </c>
      <c r="G110" s="25">
        <f t="shared" si="47"/>
        <v>3224730.45</v>
      </c>
      <c r="H110" s="26">
        <f t="shared" si="37"/>
        <v>79.957420763345922</v>
      </c>
      <c r="I110" s="25">
        <v>39069.049999999996</v>
      </c>
      <c r="J110" s="26">
        <f t="shared" si="38"/>
        <v>0.96871987228396084</v>
      </c>
      <c r="K110" s="25">
        <v>15823.72</v>
      </c>
      <c r="L110" s="26">
        <f t="shared" si="39"/>
        <v>0.39235026235491155</v>
      </c>
      <c r="M110" s="25">
        <v>0</v>
      </c>
      <c r="N110" s="26">
        <f t="shared" si="40"/>
        <v>0</v>
      </c>
      <c r="O110" s="25">
        <v>0</v>
      </c>
      <c r="P110" s="26">
        <f t="shared" si="41"/>
        <v>0</v>
      </c>
      <c r="Q110" s="25">
        <v>0</v>
      </c>
      <c r="R110" s="26">
        <f t="shared" si="42"/>
        <v>0</v>
      </c>
      <c r="S110" s="25">
        <v>0</v>
      </c>
      <c r="T110" s="26">
        <f t="shared" si="48"/>
        <v>0</v>
      </c>
      <c r="U110" s="25">
        <v>0</v>
      </c>
      <c r="V110" s="26">
        <f t="shared" si="49"/>
        <v>0</v>
      </c>
      <c r="W110" s="25">
        <v>0</v>
      </c>
      <c r="X110" s="26">
        <f t="shared" si="50"/>
        <v>0</v>
      </c>
      <c r="Y110" s="25">
        <v>753436.4</v>
      </c>
      <c r="Z110" s="26">
        <f t="shared" si="43"/>
        <v>18.681509102015209</v>
      </c>
      <c r="AA110" s="27" t="s">
        <v>28</v>
      </c>
      <c r="AB110" s="33"/>
      <c r="AC110" s="40"/>
      <c r="AD110" s="41"/>
    </row>
    <row r="111" spans="1:32" x14ac:dyDescent="0.2">
      <c r="A111" s="24" t="s">
        <v>29</v>
      </c>
      <c r="B111" s="25">
        <v>1453212.01</v>
      </c>
      <c r="C111" s="25">
        <v>0</v>
      </c>
      <c r="D111" s="26">
        <f t="shared" si="33"/>
        <v>0</v>
      </c>
      <c r="E111" s="25">
        <f t="shared" si="34"/>
        <v>1453212.01</v>
      </c>
      <c r="F111" s="26">
        <f t="shared" si="35"/>
        <v>100</v>
      </c>
      <c r="G111" s="25">
        <f t="shared" si="47"/>
        <v>1248327.6500000001</v>
      </c>
      <c r="H111" s="26">
        <f t="shared" si="37"/>
        <v>85.901275341097687</v>
      </c>
      <c r="I111" s="25">
        <v>108262.43999999999</v>
      </c>
      <c r="J111" s="26">
        <f t="shared" si="38"/>
        <v>7.4498723692766609</v>
      </c>
      <c r="K111" s="25">
        <v>30685.42</v>
      </c>
      <c r="L111" s="26">
        <f t="shared" si="39"/>
        <v>2.1115583816293948</v>
      </c>
      <c r="M111" s="25">
        <v>0</v>
      </c>
      <c r="N111" s="26">
        <f t="shared" si="40"/>
        <v>0</v>
      </c>
      <c r="O111" s="25">
        <v>0</v>
      </c>
      <c r="P111" s="26">
        <f t="shared" si="41"/>
        <v>0</v>
      </c>
      <c r="Q111" s="25">
        <v>0</v>
      </c>
      <c r="R111" s="26">
        <f t="shared" si="42"/>
        <v>0</v>
      </c>
      <c r="S111" s="25">
        <v>0</v>
      </c>
      <c r="T111" s="26">
        <f t="shared" si="48"/>
        <v>0</v>
      </c>
      <c r="U111" s="25">
        <v>0</v>
      </c>
      <c r="V111" s="26">
        <f t="shared" si="49"/>
        <v>0</v>
      </c>
      <c r="W111" s="25">
        <v>0</v>
      </c>
      <c r="X111" s="26">
        <f t="shared" si="50"/>
        <v>0</v>
      </c>
      <c r="Y111" s="25">
        <v>65936.5</v>
      </c>
      <c r="Z111" s="26">
        <f t="shared" si="43"/>
        <v>4.5372939079962604</v>
      </c>
      <c r="AA111" s="27" t="s">
        <v>30</v>
      </c>
      <c r="AB111" s="33"/>
      <c r="AC111" s="40"/>
    </row>
    <row r="112" spans="1:32" x14ac:dyDescent="0.2">
      <c r="A112" s="24" t="s">
        <v>31</v>
      </c>
      <c r="B112" s="25">
        <v>3704477.47</v>
      </c>
      <c r="C112" s="25">
        <v>0</v>
      </c>
      <c r="D112" s="26">
        <f t="shared" si="33"/>
        <v>0</v>
      </c>
      <c r="E112" s="25">
        <f t="shared" si="34"/>
        <v>3704477.47</v>
      </c>
      <c r="F112" s="26">
        <f t="shared" si="35"/>
        <v>100</v>
      </c>
      <c r="G112" s="25">
        <f t="shared" si="47"/>
        <v>2467380.33</v>
      </c>
      <c r="H112" s="26">
        <f t="shared" si="37"/>
        <v>66.605353925934381</v>
      </c>
      <c r="I112" s="25">
        <v>129486.91</v>
      </c>
      <c r="J112" s="26">
        <f t="shared" si="38"/>
        <v>3.4954163184585378</v>
      </c>
      <c r="K112" s="25">
        <v>1578.2</v>
      </c>
      <c r="L112" s="26">
        <f t="shared" si="39"/>
        <v>4.2602499617847588E-2</v>
      </c>
      <c r="M112" s="25">
        <v>0</v>
      </c>
      <c r="N112" s="26">
        <f t="shared" si="40"/>
        <v>0</v>
      </c>
      <c r="O112" s="25">
        <v>0</v>
      </c>
      <c r="P112" s="26">
        <f t="shared" si="41"/>
        <v>0</v>
      </c>
      <c r="Q112" s="25">
        <v>0</v>
      </c>
      <c r="R112" s="26">
        <f t="shared" si="42"/>
        <v>0</v>
      </c>
      <c r="S112" s="25">
        <v>0</v>
      </c>
      <c r="T112" s="26">
        <f t="shared" si="48"/>
        <v>0</v>
      </c>
      <c r="U112" s="25">
        <v>0</v>
      </c>
      <c r="V112" s="26">
        <f t="shared" si="49"/>
        <v>0</v>
      </c>
      <c r="W112" s="25">
        <v>0</v>
      </c>
      <c r="X112" s="26">
        <f t="shared" si="50"/>
        <v>0</v>
      </c>
      <c r="Y112" s="38">
        <v>1106032.03</v>
      </c>
      <c r="Z112" s="26">
        <f t="shared" si="43"/>
        <v>29.856627255989221</v>
      </c>
      <c r="AA112" s="27" t="s">
        <v>31</v>
      </c>
      <c r="AB112" s="33"/>
      <c r="AC112" s="40"/>
    </row>
    <row r="113" spans="1:35" ht="12" thickBot="1" x14ac:dyDescent="0.25">
      <c r="A113" s="28" t="s">
        <v>32</v>
      </c>
      <c r="B113" s="25">
        <v>4481957.54</v>
      </c>
      <c r="C113" s="25">
        <v>0</v>
      </c>
      <c r="D113" s="26">
        <f t="shared" si="33"/>
        <v>0</v>
      </c>
      <c r="E113" s="25">
        <f t="shared" si="34"/>
        <v>4481957.54</v>
      </c>
      <c r="F113" s="26">
        <f t="shared" si="35"/>
        <v>100</v>
      </c>
      <c r="G113" s="25">
        <f t="shared" si="47"/>
        <v>3733272.6900000004</v>
      </c>
      <c r="H113" s="26">
        <f t="shared" si="37"/>
        <v>83.295583607871492</v>
      </c>
      <c r="I113" s="25">
        <v>281713.5</v>
      </c>
      <c r="J113" s="26">
        <f t="shared" si="38"/>
        <v>6.2855013124466144</v>
      </c>
      <c r="K113" s="25">
        <v>1894.52</v>
      </c>
      <c r="L113" s="26">
        <f t="shared" si="39"/>
        <v>4.2269922976557246E-2</v>
      </c>
      <c r="M113" s="25">
        <v>0</v>
      </c>
      <c r="N113" s="26">
        <f t="shared" si="40"/>
        <v>0</v>
      </c>
      <c r="O113" s="25">
        <v>0</v>
      </c>
      <c r="P113" s="26">
        <f t="shared" si="41"/>
        <v>0</v>
      </c>
      <c r="Q113" s="25">
        <v>0</v>
      </c>
      <c r="R113" s="26">
        <f t="shared" si="42"/>
        <v>0</v>
      </c>
      <c r="S113" s="25">
        <v>0</v>
      </c>
      <c r="T113" s="26">
        <f t="shared" si="48"/>
        <v>0</v>
      </c>
      <c r="U113" s="25">
        <v>0</v>
      </c>
      <c r="V113" s="26">
        <f t="shared" si="49"/>
        <v>0</v>
      </c>
      <c r="W113" s="25">
        <v>0</v>
      </c>
      <c r="X113" s="26">
        <f t="shared" si="50"/>
        <v>0</v>
      </c>
      <c r="Y113" s="25">
        <f>464094.83+982</f>
        <v>465076.83</v>
      </c>
      <c r="Z113" s="26">
        <f t="shared" si="43"/>
        <v>10.376645156705344</v>
      </c>
      <c r="AA113" s="31" t="s">
        <v>32</v>
      </c>
      <c r="AB113" s="33"/>
      <c r="AC113" s="40"/>
      <c r="AE113" s="25"/>
    </row>
    <row r="114" spans="1:35" ht="12" thickBot="1" x14ac:dyDescent="0.25">
      <c r="A114" s="151">
        <v>2014</v>
      </c>
      <c r="B114" s="22">
        <f>SUM(B115:B126)</f>
        <v>108157203.03999999</v>
      </c>
      <c r="C114" s="22">
        <f>SUM(C115:C126)</f>
        <v>53150000</v>
      </c>
      <c r="D114" s="23">
        <f>+C114/B114*100</f>
        <v>49.141433493193638</v>
      </c>
      <c r="E114" s="22">
        <f>SUM(E115:E126)</f>
        <v>55007203.039999992</v>
      </c>
      <c r="F114" s="23">
        <f t="shared" si="35"/>
        <v>50.858566506806369</v>
      </c>
      <c r="G114" s="22">
        <f>SUM(G115:G126)</f>
        <v>43782738.670000002</v>
      </c>
      <c r="H114" s="23">
        <f>+G114/B114*100</f>
        <v>40.480649868328925</v>
      </c>
      <c r="I114" s="22">
        <f>SUM(I115:I126)</f>
        <v>608575.33000000543</v>
      </c>
      <c r="J114" s="23">
        <f t="shared" si="38"/>
        <v>0.5626766529594287</v>
      </c>
      <c r="K114" s="22">
        <f>SUM(K115:K126)</f>
        <v>99097.56</v>
      </c>
      <c r="L114" s="23">
        <f>+K114/B114*100</f>
        <v>9.1623634131284395E-2</v>
      </c>
      <c r="M114" s="22">
        <f>SUM(M115:M126)</f>
        <v>0</v>
      </c>
      <c r="N114" s="23">
        <f t="shared" si="40"/>
        <v>0</v>
      </c>
      <c r="O114" s="22">
        <f>SUM(O115:O126)</f>
        <v>0</v>
      </c>
      <c r="P114" s="23">
        <f t="shared" si="41"/>
        <v>0</v>
      </c>
      <c r="Q114" s="22">
        <f>SUM(Q115:Q126)</f>
        <v>0</v>
      </c>
      <c r="R114" s="23">
        <f t="shared" si="42"/>
        <v>0</v>
      </c>
      <c r="S114" s="22">
        <f>SUM(S115:S126)</f>
        <v>0</v>
      </c>
      <c r="T114" s="23">
        <f t="shared" si="48"/>
        <v>0</v>
      </c>
      <c r="U114" s="22">
        <f>SUM(U115:U126)</f>
        <v>46423487.609999999</v>
      </c>
      <c r="V114" s="23">
        <f>+U114/B114*100</f>
        <v>42.922233845887369</v>
      </c>
      <c r="W114" s="22">
        <f>SUM(W115:W126)</f>
        <v>10303600</v>
      </c>
      <c r="X114" s="23">
        <f>+W114/B114*100</f>
        <v>9.5265037467633089</v>
      </c>
      <c r="Y114" s="22">
        <f>SUM(Y115:Y126)</f>
        <v>6939703.8699999992</v>
      </c>
      <c r="Z114" s="23">
        <f>+Y114/B114*100</f>
        <v>6.416312251929698</v>
      </c>
      <c r="AA114" s="35">
        <v>2014</v>
      </c>
      <c r="AB114" s="33"/>
      <c r="AC114" s="40"/>
      <c r="AD114" s="41"/>
    </row>
    <row r="115" spans="1:35" x14ac:dyDescent="0.2">
      <c r="A115" s="24" t="s">
        <v>18</v>
      </c>
      <c r="B115" s="25">
        <v>5312731.3</v>
      </c>
      <c r="C115" s="25">
        <v>0</v>
      </c>
      <c r="D115" s="26">
        <f t="shared" si="33"/>
        <v>0</v>
      </c>
      <c r="E115" s="25">
        <f t="shared" si="34"/>
        <v>5312731.3</v>
      </c>
      <c r="F115" s="26">
        <f t="shared" si="35"/>
        <v>100</v>
      </c>
      <c r="G115" s="25">
        <f t="shared" si="47"/>
        <v>843375.68000000063</v>
      </c>
      <c r="H115" s="26">
        <f t="shared" si="37"/>
        <v>15.874615755553092</v>
      </c>
      <c r="I115" s="25">
        <v>65105.64</v>
      </c>
      <c r="J115" s="26">
        <f t="shared" si="38"/>
        <v>1.2254645741259305</v>
      </c>
      <c r="K115" s="25">
        <v>18098.3</v>
      </c>
      <c r="L115" s="26">
        <f t="shared" si="39"/>
        <v>0.34065905045865957</v>
      </c>
      <c r="M115" s="25">
        <v>0</v>
      </c>
      <c r="N115" s="26">
        <f t="shared" si="40"/>
        <v>0</v>
      </c>
      <c r="O115" s="25">
        <v>0</v>
      </c>
      <c r="P115" s="26">
        <f t="shared" si="41"/>
        <v>0</v>
      </c>
      <c r="Q115" s="25">
        <v>0</v>
      </c>
      <c r="R115" s="26">
        <f t="shared" si="42"/>
        <v>0</v>
      </c>
      <c r="S115" s="25">
        <v>0</v>
      </c>
      <c r="T115" s="26">
        <f t="shared" si="48"/>
        <v>0</v>
      </c>
      <c r="U115" s="25">
        <v>0</v>
      </c>
      <c r="V115" s="26">
        <f t="shared" ref="V115:V144" si="51">+U115/B115*100</f>
        <v>0</v>
      </c>
      <c r="W115" s="25">
        <v>0</v>
      </c>
      <c r="X115" s="26">
        <f t="shared" ref="X115:X144" si="52">+W115/B115*100</f>
        <v>0</v>
      </c>
      <c r="Y115" s="25">
        <f>4348439.01+37712.67</f>
        <v>4386151.68</v>
      </c>
      <c r="Z115" s="26">
        <f t="shared" si="43"/>
        <v>82.559260619862329</v>
      </c>
      <c r="AA115" s="27" t="s">
        <v>18</v>
      </c>
      <c r="AB115" s="33"/>
      <c r="AE115" s="25"/>
    </row>
    <row r="116" spans="1:35" x14ac:dyDescent="0.2">
      <c r="A116" s="24" t="s">
        <v>19</v>
      </c>
      <c r="B116" s="25">
        <v>3757284.41</v>
      </c>
      <c r="C116" s="25">
        <v>0</v>
      </c>
      <c r="D116" s="26">
        <f t="shared" si="33"/>
        <v>0</v>
      </c>
      <c r="E116" s="25">
        <f t="shared" si="34"/>
        <v>3757284.41</v>
      </c>
      <c r="F116" s="26">
        <f t="shared" si="35"/>
        <v>100</v>
      </c>
      <c r="G116" s="38">
        <v>3481408.9899999998</v>
      </c>
      <c r="H116" s="26">
        <f t="shared" si="37"/>
        <v>92.657584843304406</v>
      </c>
      <c r="I116" s="25">
        <v>38292.239999999998</v>
      </c>
      <c r="J116" s="26">
        <f t="shared" si="38"/>
        <v>1.0191466980270465</v>
      </c>
      <c r="K116" s="25">
        <v>11000</v>
      </c>
      <c r="L116" s="26">
        <f t="shared" si="39"/>
        <v>0.29276463529679936</v>
      </c>
      <c r="M116" s="25">
        <v>0</v>
      </c>
      <c r="N116" s="26">
        <f t="shared" si="40"/>
        <v>0</v>
      </c>
      <c r="O116" s="25">
        <v>0</v>
      </c>
      <c r="P116" s="26">
        <f t="shared" si="41"/>
        <v>0</v>
      </c>
      <c r="Q116" s="25">
        <v>0</v>
      </c>
      <c r="R116" s="26">
        <f t="shared" si="42"/>
        <v>0</v>
      </c>
      <c r="S116" s="25">
        <v>0</v>
      </c>
      <c r="T116" s="26">
        <f t="shared" si="48"/>
        <v>0</v>
      </c>
      <c r="U116" s="25">
        <v>0</v>
      </c>
      <c r="V116" s="26">
        <f t="shared" si="51"/>
        <v>0</v>
      </c>
      <c r="W116" s="25">
        <v>0</v>
      </c>
      <c r="X116" s="26">
        <f t="shared" si="52"/>
        <v>0</v>
      </c>
      <c r="Y116" s="38">
        <v>226583.18</v>
      </c>
      <c r="Z116" s="26">
        <f t="shared" si="43"/>
        <v>6.0305038233717312</v>
      </c>
      <c r="AA116" s="27" t="s">
        <v>19</v>
      </c>
      <c r="AB116" s="33"/>
      <c r="AC116" s="40"/>
      <c r="AE116" s="33"/>
    </row>
    <row r="117" spans="1:35" x14ac:dyDescent="0.2">
      <c r="A117" s="24" t="s">
        <v>20</v>
      </c>
      <c r="B117" s="25">
        <v>45115636.479999997</v>
      </c>
      <c r="C117" s="25">
        <v>43150000</v>
      </c>
      <c r="D117" s="26">
        <f>+C117/B117*100</f>
        <v>95.643114819245937</v>
      </c>
      <c r="E117" s="25">
        <f t="shared" si="34"/>
        <v>1965636.4799999967</v>
      </c>
      <c r="F117" s="26">
        <f t="shared" si="35"/>
        <v>4.3568851807540696</v>
      </c>
      <c r="G117" s="25">
        <f t="shared" ref="G117:G123" si="53">+B117-I117-K117-O117-M117-Q117-Y117-S117-U117</f>
        <v>1706261.5199999958</v>
      </c>
      <c r="H117" s="26">
        <f t="shared" si="37"/>
        <v>3.7819737304523913</v>
      </c>
      <c r="I117" s="25">
        <v>112230.33000000566</v>
      </c>
      <c r="J117" s="26">
        <f t="shared" si="38"/>
        <v>0.24876149104038014</v>
      </c>
      <c r="K117" s="25">
        <v>1004.48</v>
      </c>
      <c r="L117" s="26">
        <f t="shared" si="39"/>
        <v>2.2264564536184509E-3</v>
      </c>
      <c r="M117" s="25">
        <v>0</v>
      </c>
      <c r="N117" s="26">
        <f t="shared" si="40"/>
        <v>0</v>
      </c>
      <c r="O117" s="25">
        <v>0</v>
      </c>
      <c r="P117" s="26">
        <f t="shared" si="41"/>
        <v>0</v>
      </c>
      <c r="Q117" s="25">
        <v>0</v>
      </c>
      <c r="R117" s="26">
        <f t="shared" si="42"/>
        <v>0</v>
      </c>
      <c r="S117" s="25">
        <v>0</v>
      </c>
      <c r="T117" s="26">
        <f t="shared" si="48"/>
        <v>0</v>
      </c>
      <c r="U117" s="25">
        <v>43150000</v>
      </c>
      <c r="V117" s="26">
        <f t="shared" si="51"/>
        <v>95.643114819245937</v>
      </c>
      <c r="W117" s="25">
        <v>0</v>
      </c>
      <c r="X117" s="26">
        <f t="shared" si="52"/>
        <v>0</v>
      </c>
      <c r="Y117" s="25">
        <v>146140.15</v>
      </c>
      <c r="Z117" s="26">
        <f t="shared" si="43"/>
        <v>0.32392350280769</v>
      </c>
      <c r="AA117" s="27" t="s">
        <v>20</v>
      </c>
      <c r="AB117" s="33"/>
      <c r="AC117" s="33"/>
      <c r="AH117" s="42"/>
    </row>
    <row r="118" spans="1:35" x14ac:dyDescent="0.2">
      <c r="A118" s="24" t="s">
        <v>21</v>
      </c>
      <c r="B118" s="25">
        <v>1866849.69</v>
      </c>
      <c r="C118" s="25">
        <v>0</v>
      </c>
      <c r="D118" s="26">
        <f t="shared" si="33"/>
        <v>0</v>
      </c>
      <c r="E118" s="25">
        <f t="shared" si="34"/>
        <v>1866849.69</v>
      </c>
      <c r="F118" s="26">
        <f t="shared" si="35"/>
        <v>100</v>
      </c>
      <c r="G118" s="25">
        <f t="shared" si="53"/>
        <v>1725264.5</v>
      </c>
      <c r="H118" s="26">
        <f t="shared" si="37"/>
        <v>92.415822722181773</v>
      </c>
      <c r="I118" s="25">
        <v>41818.230000000003</v>
      </c>
      <c r="J118" s="26">
        <f t="shared" si="38"/>
        <v>2.2400426892429675</v>
      </c>
      <c r="K118" s="25">
        <v>1806.78</v>
      </c>
      <c r="L118" s="26">
        <f t="shared" si="39"/>
        <v>9.6782296382950897E-2</v>
      </c>
      <c r="M118" s="25">
        <v>0</v>
      </c>
      <c r="N118" s="26">
        <f t="shared" si="40"/>
        <v>0</v>
      </c>
      <c r="O118" s="25">
        <v>0</v>
      </c>
      <c r="P118" s="26">
        <f t="shared" si="41"/>
        <v>0</v>
      </c>
      <c r="Q118" s="25">
        <v>0</v>
      </c>
      <c r="R118" s="26">
        <f t="shared" si="42"/>
        <v>0</v>
      </c>
      <c r="S118" s="25">
        <v>0</v>
      </c>
      <c r="T118" s="26">
        <f t="shared" si="48"/>
        <v>0</v>
      </c>
      <c r="U118" s="25">
        <v>0</v>
      </c>
      <c r="V118" s="26">
        <f t="shared" si="51"/>
        <v>0</v>
      </c>
      <c r="W118" s="25">
        <v>0</v>
      </c>
      <c r="X118" s="26">
        <f t="shared" si="52"/>
        <v>0</v>
      </c>
      <c r="Y118" s="25">
        <v>97960.18</v>
      </c>
      <c r="Z118" s="26">
        <f t="shared" si="43"/>
        <v>5.2473522921923079</v>
      </c>
      <c r="AA118" s="27" t="s">
        <v>21</v>
      </c>
      <c r="AB118" s="33"/>
      <c r="AH118" s="42"/>
    </row>
    <row r="119" spans="1:35" x14ac:dyDescent="0.2">
      <c r="A119" s="24" t="s">
        <v>22</v>
      </c>
      <c r="B119" s="25">
        <v>5607663.5700000003</v>
      </c>
      <c r="C119" s="25">
        <v>0</v>
      </c>
      <c r="D119" s="26">
        <f t="shared" si="33"/>
        <v>0</v>
      </c>
      <c r="E119" s="25">
        <f t="shared" si="34"/>
        <v>5607663.5700000003</v>
      </c>
      <c r="F119" s="26">
        <f t="shared" si="35"/>
        <v>100</v>
      </c>
      <c r="G119" s="25">
        <f t="shared" si="53"/>
        <v>1870384.8800000008</v>
      </c>
      <c r="H119" s="26">
        <f t="shared" si="37"/>
        <v>33.354085113205187</v>
      </c>
      <c r="I119" s="25">
        <v>73267.429999999702</v>
      </c>
      <c r="J119" s="26">
        <f t="shared" si="38"/>
        <v>1.3065589453683952</v>
      </c>
      <c r="K119" s="25">
        <v>16630.599999999999</v>
      </c>
      <c r="L119" s="26">
        <f t="shared" si="39"/>
        <v>0.2965691467114886</v>
      </c>
      <c r="M119" s="25">
        <v>0</v>
      </c>
      <c r="N119" s="26">
        <f t="shared" si="40"/>
        <v>0</v>
      </c>
      <c r="O119" s="25">
        <v>0</v>
      </c>
      <c r="P119" s="26">
        <f t="shared" si="41"/>
        <v>0</v>
      </c>
      <c r="Q119" s="25">
        <v>0</v>
      </c>
      <c r="R119" s="26">
        <f t="shared" si="42"/>
        <v>0</v>
      </c>
      <c r="S119" s="25">
        <v>0</v>
      </c>
      <c r="T119" s="26">
        <f t="shared" si="48"/>
        <v>0</v>
      </c>
      <c r="U119" s="25">
        <v>3024567</v>
      </c>
      <c r="V119" s="26">
        <f t="shared" si="51"/>
        <v>53.936313443996418</v>
      </c>
      <c r="W119" s="25">
        <v>0</v>
      </c>
      <c r="X119" s="26">
        <f t="shared" si="52"/>
        <v>0</v>
      </c>
      <c r="Y119" s="25">
        <v>622813.66</v>
      </c>
      <c r="Z119" s="26">
        <f t="shared" si="43"/>
        <v>11.106473350718506</v>
      </c>
      <c r="AA119" s="27" t="s">
        <v>23</v>
      </c>
      <c r="AB119" s="33"/>
      <c r="AH119" s="43"/>
      <c r="AI119" s="41"/>
    </row>
    <row r="120" spans="1:35" x14ac:dyDescent="0.2">
      <c r="A120" s="24" t="s">
        <v>24</v>
      </c>
      <c r="B120" s="25">
        <v>3309957.01</v>
      </c>
      <c r="C120" s="25">
        <v>0</v>
      </c>
      <c r="D120" s="26">
        <f t="shared" si="33"/>
        <v>0</v>
      </c>
      <c r="E120" s="25">
        <f t="shared" si="34"/>
        <v>3309957.01</v>
      </c>
      <c r="F120" s="26">
        <f t="shared" si="35"/>
        <v>100</v>
      </c>
      <c r="G120" s="25">
        <f t="shared" si="53"/>
        <v>3039573.65</v>
      </c>
      <c r="H120" s="26">
        <f t="shared" si="37"/>
        <v>91.831212333479826</v>
      </c>
      <c r="I120" s="25">
        <v>45422</v>
      </c>
      <c r="J120" s="26">
        <f t="shared" si="38"/>
        <v>1.3722836841315955</v>
      </c>
      <c r="K120" s="25">
        <v>272.26</v>
      </c>
      <c r="L120" s="26">
        <f t="shared" si="39"/>
        <v>8.2254844754010865E-3</v>
      </c>
      <c r="M120" s="25">
        <v>0</v>
      </c>
      <c r="N120" s="26">
        <f t="shared" si="40"/>
        <v>0</v>
      </c>
      <c r="O120" s="25">
        <v>0</v>
      </c>
      <c r="P120" s="26">
        <f t="shared" si="41"/>
        <v>0</v>
      </c>
      <c r="Q120" s="25">
        <v>0</v>
      </c>
      <c r="R120" s="26">
        <f t="shared" si="42"/>
        <v>0</v>
      </c>
      <c r="S120" s="25">
        <v>0</v>
      </c>
      <c r="T120" s="26">
        <f t="shared" si="48"/>
        <v>0</v>
      </c>
      <c r="U120" s="25">
        <v>0</v>
      </c>
      <c r="V120" s="26">
        <f t="shared" si="51"/>
        <v>0</v>
      </c>
      <c r="W120" s="25">
        <v>0</v>
      </c>
      <c r="X120" s="26">
        <f t="shared" si="52"/>
        <v>0</v>
      </c>
      <c r="Y120" s="25">
        <v>224689.1</v>
      </c>
      <c r="Z120" s="26">
        <f t="shared" si="43"/>
        <v>6.7882784979131809</v>
      </c>
      <c r="AA120" s="27" t="s">
        <v>24</v>
      </c>
      <c r="AB120" s="33"/>
      <c r="AE120" s="25"/>
      <c r="AH120" s="42"/>
    </row>
    <row r="121" spans="1:35" x14ac:dyDescent="0.2">
      <c r="A121" s="24" t="s">
        <v>25</v>
      </c>
      <c r="B121" s="25">
        <v>2046144.79</v>
      </c>
      <c r="C121" s="25">
        <v>0</v>
      </c>
      <c r="D121" s="26">
        <f t="shared" si="33"/>
        <v>0</v>
      </c>
      <c r="E121" s="25">
        <f t="shared" si="34"/>
        <v>2046144.79</v>
      </c>
      <c r="F121" s="26">
        <f t="shared" si="35"/>
        <v>100</v>
      </c>
      <c r="G121" s="25">
        <f t="shared" si="53"/>
        <v>1858788.4000000001</v>
      </c>
      <c r="H121" s="26">
        <f t="shared" si="37"/>
        <v>90.843444172882798</v>
      </c>
      <c r="I121" s="25">
        <v>90931.41</v>
      </c>
      <c r="J121" s="26">
        <f t="shared" si="38"/>
        <v>4.4440359472312805</v>
      </c>
      <c r="K121" s="25">
        <v>2764.66</v>
      </c>
      <c r="L121" s="26">
        <f t="shared" si="39"/>
        <v>0.13511556041935818</v>
      </c>
      <c r="M121" s="25">
        <v>0</v>
      </c>
      <c r="N121" s="26">
        <f t="shared" si="40"/>
        <v>0</v>
      </c>
      <c r="O121" s="25">
        <v>0</v>
      </c>
      <c r="P121" s="26">
        <f t="shared" si="41"/>
        <v>0</v>
      </c>
      <c r="Q121" s="25">
        <v>0</v>
      </c>
      <c r="R121" s="26">
        <f t="shared" si="42"/>
        <v>0</v>
      </c>
      <c r="S121" s="25">
        <v>0</v>
      </c>
      <c r="T121" s="26">
        <f t="shared" si="48"/>
        <v>0</v>
      </c>
      <c r="U121" s="25">
        <v>0</v>
      </c>
      <c r="V121" s="26">
        <f t="shared" si="51"/>
        <v>0</v>
      </c>
      <c r="W121" s="25">
        <v>0</v>
      </c>
      <c r="X121" s="26">
        <f t="shared" si="52"/>
        <v>0</v>
      </c>
      <c r="Y121" s="25">
        <v>93660.32</v>
      </c>
      <c r="Z121" s="26">
        <f t="shared" si="43"/>
        <v>4.5774043194665621</v>
      </c>
      <c r="AA121" s="27" t="s">
        <v>25</v>
      </c>
      <c r="AB121" s="33"/>
      <c r="AE121" s="25"/>
    </row>
    <row r="122" spans="1:35" x14ac:dyDescent="0.2">
      <c r="A122" s="24" t="s">
        <v>26</v>
      </c>
      <c r="B122" s="25">
        <v>3698848.91</v>
      </c>
      <c r="C122" s="25">
        <v>0</v>
      </c>
      <c r="D122" s="26">
        <f t="shared" si="33"/>
        <v>0</v>
      </c>
      <c r="E122" s="25">
        <f t="shared" si="34"/>
        <v>3698848.91</v>
      </c>
      <c r="F122" s="26">
        <f t="shared" si="35"/>
        <v>100</v>
      </c>
      <c r="G122" s="25">
        <f t="shared" si="53"/>
        <v>3584669.0400000005</v>
      </c>
      <c r="H122" s="26">
        <f t="shared" si="37"/>
        <v>96.913097215425339</v>
      </c>
      <c r="I122" s="25">
        <v>47518.71</v>
      </c>
      <c r="J122" s="26">
        <f t="shared" si="38"/>
        <v>1.2846891331930614</v>
      </c>
      <c r="K122" s="25">
        <v>4269.82</v>
      </c>
      <c r="L122" s="26">
        <f t="shared" si="39"/>
        <v>0.11543645344518816</v>
      </c>
      <c r="M122" s="25">
        <v>0</v>
      </c>
      <c r="N122" s="26">
        <f t="shared" si="40"/>
        <v>0</v>
      </c>
      <c r="O122" s="25">
        <v>0</v>
      </c>
      <c r="P122" s="26">
        <f t="shared" si="41"/>
        <v>0</v>
      </c>
      <c r="Q122" s="25">
        <v>0</v>
      </c>
      <c r="R122" s="26">
        <f t="shared" si="42"/>
        <v>0</v>
      </c>
      <c r="S122" s="25">
        <v>0</v>
      </c>
      <c r="T122" s="26">
        <f t="shared" si="48"/>
        <v>0</v>
      </c>
      <c r="U122" s="25">
        <v>0</v>
      </c>
      <c r="V122" s="26">
        <f t="shared" si="51"/>
        <v>0</v>
      </c>
      <c r="W122" s="25">
        <v>0</v>
      </c>
      <c r="X122" s="26">
        <f t="shared" si="52"/>
        <v>0</v>
      </c>
      <c r="Y122" s="25">
        <v>62391.34</v>
      </c>
      <c r="Z122" s="26">
        <f t="shared" si="43"/>
        <v>1.686777197936425</v>
      </c>
      <c r="AA122" s="27" t="s">
        <v>27</v>
      </c>
      <c r="AB122" s="33"/>
      <c r="AE122" s="25"/>
    </row>
    <row r="123" spans="1:35" x14ac:dyDescent="0.2">
      <c r="A123" s="24" t="s">
        <v>28</v>
      </c>
      <c r="B123" s="25">
        <v>2275035.0299999998</v>
      </c>
      <c r="C123" s="25">
        <v>0</v>
      </c>
      <c r="D123" s="26">
        <f t="shared" si="33"/>
        <v>0</v>
      </c>
      <c r="E123" s="25">
        <f t="shared" si="34"/>
        <v>2275035.0299999998</v>
      </c>
      <c r="F123" s="26">
        <f t="shared" si="35"/>
        <v>100</v>
      </c>
      <c r="G123" s="25">
        <f t="shared" si="53"/>
        <v>1350964.21</v>
      </c>
      <c r="H123" s="26">
        <f t="shared" si="37"/>
        <v>59.382127843543586</v>
      </c>
      <c r="I123" s="25">
        <v>41119.130000000005</v>
      </c>
      <c r="J123" s="26">
        <f t="shared" si="38"/>
        <v>1.8074064556271914</v>
      </c>
      <c r="K123" s="25">
        <v>14547.5</v>
      </c>
      <c r="L123" s="26">
        <f t="shared" si="39"/>
        <v>0.63944070346908022</v>
      </c>
      <c r="M123" s="25">
        <v>0</v>
      </c>
      <c r="N123" s="26">
        <f t="shared" si="40"/>
        <v>0</v>
      </c>
      <c r="O123" s="25">
        <v>0</v>
      </c>
      <c r="P123" s="26">
        <f t="shared" si="41"/>
        <v>0</v>
      </c>
      <c r="Q123" s="25">
        <v>0</v>
      </c>
      <c r="R123" s="26">
        <f t="shared" si="42"/>
        <v>0</v>
      </c>
      <c r="S123" s="25">
        <v>0</v>
      </c>
      <c r="T123" s="26">
        <f t="shared" si="48"/>
        <v>0</v>
      </c>
      <c r="U123" s="25">
        <v>248920.61</v>
      </c>
      <c r="V123" s="26">
        <f t="shared" si="51"/>
        <v>10.941396801261561</v>
      </c>
      <c r="W123" s="25">
        <v>0</v>
      </c>
      <c r="X123" s="26">
        <f t="shared" si="52"/>
        <v>0</v>
      </c>
      <c r="Y123" s="25">
        <v>619483.57999999996</v>
      </c>
      <c r="Z123" s="26">
        <f t="shared" si="43"/>
        <v>27.229628196098588</v>
      </c>
      <c r="AA123" s="27" t="s">
        <v>28</v>
      </c>
      <c r="AB123" s="33"/>
      <c r="AE123" s="25"/>
      <c r="AH123" s="40"/>
    </row>
    <row r="124" spans="1:35" x14ac:dyDescent="0.2">
      <c r="A124" s="24" t="s">
        <v>29</v>
      </c>
      <c r="B124" s="25">
        <v>24806177</v>
      </c>
      <c r="C124" s="25">
        <v>5481000</v>
      </c>
      <c r="D124" s="26">
        <f>+C124/B124*100</f>
        <v>22.095303117445305</v>
      </c>
      <c r="E124" s="25">
        <f t="shared" si="34"/>
        <v>19325177</v>
      </c>
      <c r="F124" s="26">
        <f t="shared" si="35"/>
        <v>77.904696882554688</v>
      </c>
      <c r="G124" s="25">
        <f>+B124-I124-K124-O124-M124-Q124-Y124-S124-U124-W124</f>
        <v>19221789.910000004</v>
      </c>
      <c r="H124" s="26">
        <f t="shared" si="37"/>
        <v>77.487917263510624</v>
      </c>
      <c r="I124" s="25">
        <v>7039.2</v>
      </c>
      <c r="J124" s="26">
        <f t="shared" si="38"/>
        <v>2.8376803084167301E-2</v>
      </c>
      <c r="K124" s="25">
        <v>6147.81</v>
      </c>
      <c r="L124" s="26">
        <f t="shared" si="39"/>
        <v>2.478338359030495E-2</v>
      </c>
      <c r="M124" s="25">
        <v>0</v>
      </c>
      <c r="N124" s="26">
        <f t="shared" si="40"/>
        <v>0</v>
      </c>
      <c r="O124" s="25">
        <v>0</v>
      </c>
      <c r="P124" s="26">
        <f t="shared" si="41"/>
        <v>0</v>
      </c>
      <c r="Q124" s="25">
        <v>0</v>
      </c>
      <c r="R124" s="26">
        <f t="shared" si="42"/>
        <v>0</v>
      </c>
      <c r="S124" s="25">
        <v>0</v>
      </c>
      <c r="T124" s="26">
        <f t="shared" si="48"/>
        <v>0</v>
      </c>
      <c r="U124" s="25">
        <v>0</v>
      </c>
      <c r="V124" s="26">
        <f t="shared" si="51"/>
        <v>0</v>
      </c>
      <c r="W124" s="25">
        <v>5481000</v>
      </c>
      <c r="X124" s="26">
        <f t="shared" si="52"/>
        <v>22.095303117445305</v>
      </c>
      <c r="Y124" s="25">
        <v>90200.08</v>
      </c>
      <c r="Z124" s="26">
        <f t="shared" si="43"/>
        <v>0.36361943236960698</v>
      </c>
      <c r="AA124" s="27" t="s">
        <v>30</v>
      </c>
      <c r="AB124" s="33"/>
    </row>
    <row r="125" spans="1:35" x14ac:dyDescent="0.2">
      <c r="A125" s="24" t="s">
        <v>31</v>
      </c>
      <c r="B125" s="25">
        <v>8847321.1600000001</v>
      </c>
      <c r="C125" s="44">
        <v>4519000</v>
      </c>
      <c r="D125" s="26">
        <f t="shared" si="33"/>
        <v>51.077607767095003</v>
      </c>
      <c r="E125" s="25">
        <f>+B125-C125</f>
        <v>4328321.16</v>
      </c>
      <c r="F125" s="26">
        <f t="shared" si="35"/>
        <v>48.92239223290499</v>
      </c>
      <c r="G125" s="25">
        <f>+B125-I125-K125-O125-M125-Q125-Y125-S125-U125-W125</f>
        <v>4048298.3900000006</v>
      </c>
      <c r="H125" s="26">
        <f t="shared" si="37"/>
        <v>45.757335093733623</v>
      </c>
      <c r="I125" s="25">
        <v>13714.9</v>
      </c>
      <c r="J125" s="26">
        <f>+I125/B125*100</f>
        <v>0.15501754431620521</v>
      </c>
      <c r="K125" s="44">
        <v>9213.1</v>
      </c>
      <c r="L125" s="26">
        <f t="shared" si="39"/>
        <v>0.1041343456780312</v>
      </c>
      <c r="M125" s="25">
        <v>0</v>
      </c>
      <c r="N125" s="26">
        <f t="shared" si="40"/>
        <v>0</v>
      </c>
      <c r="O125" s="25">
        <v>0</v>
      </c>
      <c r="P125" s="26">
        <f t="shared" si="41"/>
        <v>0</v>
      </c>
      <c r="Q125" s="25">
        <v>0</v>
      </c>
      <c r="R125" s="26">
        <f t="shared" si="42"/>
        <v>0</v>
      </c>
      <c r="S125" s="25">
        <v>0</v>
      </c>
      <c r="T125" s="26">
        <f t="shared" si="48"/>
        <v>0</v>
      </c>
      <c r="U125" s="25">
        <v>0</v>
      </c>
      <c r="V125" s="26">
        <f t="shared" si="51"/>
        <v>0</v>
      </c>
      <c r="W125" s="25">
        <v>4519000</v>
      </c>
      <c r="X125" s="26">
        <f t="shared" si="52"/>
        <v>51.077607767095003</v>
      </c>
      <c r="Y125" s="25">
        <f>252001.76+5093.01</f>
        <v>257094.77000000002</v>
      </c>
      <c r="Z125" s="26">
        <f t="shared" si="43"/>
        <v>2.9059052491771422</v>
      </c>
      <c r="AA125" s="27" t="s">
        <v>31</v>
      </c>
      <c r="AB125" s="33"/>
      <c r="AF125" s="42"/>
    </row>
    <row r="126" spans="1:35" ht="12" thickBot="1" x14ac:dyDescent="0.25">
      <c r="A126" s="28" t="s">
        <v>32</v>
      </c>
      <c r="B126" s="29">
        <v>1513553.69</v>
      </c>
      <c r="C126" s="45">
        <v>0</v>
      </c>
      <c r="D126" s="30">
        <f t="shared" si="33"/>
        <v>0</v>
      </c>
      <c r="E126" s="29">
        <f>+B126-C126</f>
        <v>1513553.69</v>
      </c>
      <c r="F126" s="30">
        <f t="shared" si="35"/>
        <v>100</v>
      </c>
      <c r="G126" s="29">
        <f>+B126-I126-K126-O126-M126-Q126-Y126-S126-U126-W126</f>
        <v>1051959.4999999998</v>
      </c>
      <c r="H126" s="30">
        <f t="shared" si="37"/>
        <v>69.5026220047734</v>
      </c>
      <c r="I126" s="29">
        <v>32116.11</v>
      </c>
      <c r="J126" s="30">
        <f t="shared" si="38"/>
        <v>2.1219009416177368</v>
      </c>
      <c r="K126" s="45">
        <v>13342.25</v>
      </c>
      <c r="L126" s="30">
        <f t="shared" si="39"/>
        <v>0.88151811780129186</v>
      </c>
      <c r="M126" s="29">
        <v>0</v>
      </c>
      <c r="N126" s="30">
        <f t="shared" si="40"/>
        <v>0</v>
      </c>
      <c r="O126" s="29">
        <v>0</v>
      </c>
      <c r="P126" s="30">
        <f t="shared" si="41"/>
        <v>0</v>
      </c>
      <c r="Q126" s="29">
        <v>0</v>
      </c>
      <c r="R126" s="30">
        <f t="shared" si="42"/>
        <v>0</v>
      </c>
      <c r="S126" s="29">
        <v>0</v>
      </c>
      <c r="T126" s="30">
        <f t="shared" si="48"/>
        <v>0</v>
      </c>
      <c r="U126" s="29">
        <v>0</v>
      </c>
      <c r="V126" s="30">
        <f t="shared" si="51"/>
        <v>0</v>
      </c>
      <c r="W126" s="29">
        <v>303600</v>
      </c>
      <c r="X126" s="30">
        <f t="shared" si="52"/>
        <v>20.058753251098743</v>
      </c>
      <c r="Y126" s="29">
        <f>94901.86+17633.97</f>
        <v>112535.83</v>
      </c>
      <c r="Z126" s="30">
        <f t="shared" si="43"/>
        <v>7.4352056847088139</v>
      </c>
      <c r="AA126" s="31" t="s">
        <v>32</v>
      </c>
      <c r="AB126" s="33"/>
      <c r="AE126" s="33"/>
      <c r="AF126" s="42"/>
    </row>
    <row r="127" spans="1:35" s="37" customFormat="1" ht="12" thickBot="1" x14ac:dyDescent="0.25">
      <c r="A127" s="151">
        <v>2015</v>
      </c>
      <c r="B127" s="46">
        <f>+SUM(B128:B139)</f>
        <v>65404779.889999993</v>
      </c>
      <c r="C127" s="46">
        <f>SUM(C128:C139)</f>
        <v>0</v>
      </c>
      <c r="D127" s="47">
        <f>+C127/B127*100</f>
        <v>0</v>
      </c>
      <c r="E127" s="46">
        <f>SUM(E128:E139)</f>
        <v>65404779.889999993</v>
      </c>
      <c r="F127" s="47">
        <f>+E127/B127*100</f>
        <v>100</v>
      </c>
      <c r="G127" s="46">
        <f>SUM(G128:G139)</f>
        <v>42127133.719999999</v>
      </c>
      <c r="H127" s="47">
        <f>+G127/B127*100</f>
        <v>64.409870029149033</v>
      </c>
      <c r="I127" s="46">
        <f>SUM(I128:I139)</f>
        <v>126273.6799999995</v>
      </c>
      <c r="J127" s="47">
        <f t="shared" ref="J127:J143" si="54">+I127/B127*100</f>
        <v>0.19306491087099584</v>
      </c>
      <c r="K127" s="46">
        <f>SUM(K129:K139)</f>
        <v>112635.12999999999</v>
      </c>
      <c r="L127" s="47">
        <f>+K127/B127*100</f>
        <v>0.17221238293200225</v>
      </c>
      <c r="M127" s="46">
        <f>SUM(M128:M139)</f>
        <v>0</v>
      </c>
      <c r="N127" s="47">
        <f>+M127/B127*100</f>
        <v>0</v>
      </c>
      <c r="O127" s="46">
        <f>SUM(O128:O139)</f>
        <v>0</v>
      </c>
      <c r="P127" s="47">
        <f t="shared" si="41"/>
        <v>0</v>
      </c>
      <c r="Q127" s="46">
        <f>SUM(Q128:Q139)</f>
        <v>0</v>
      </c>
      <c r="R127" s="47">
        <f t="shared" si="42"/>
        <v>0</v>
      </c>
      <c r="S127" s="46">
        <f>SUM(S128:S139)</f>
        <v>0</v>
      </c>
      <c r="T127" s="47">
        <f t="shared" si="48"/>
        <v>0</v>
      </c>
      <c r="U127" s="46">
        <f>SUM(U128:U139)</f>
        <v>15398802.360000003</v>
      </c>
      <c r="V127" s="47">
        <f>+U127/B127*100</f>
        <v>23.543848608462923</v>
      </c>
      <c r="W127" s="46">
        <f>SUM(W128:W139)</f>
        <v>1253606</v>
      </c>
      <c r="X127" s="47">
        <f>+W127/B127*100</f>
        <v>1.9166886611473315</v>
      </c>
      <c r="Y127" s="46">
        <f>SUM(Y128:Y139)</f>
        <v>6385691.4399999995</v>
      </c>
      <c r="Z127" s="47">
        <f>+Y127/B127*100</f>
        <v>9.7633406162969649</v>
      </c>
      <c r="AA127" s="27">
        <v>2015</v>
      </c>
      <c r="AB127" s="36"/>
    </row>
    <row r="128" spans="1:35" x14ac:dyDescent="0.2">
      <c r="A128" s="24" t="s">
        <v>18</v>
      </c>
      <c r="B128" s="25">
        <v>1358847.56</v>
      </c>
      <c r="C128" s="44">
        <v>0</v>
      </c>
      <c r="D128" s="26">
        <f t="shared" ref="D128:D143" si="55">+C128/B128*100</f>
        <v>0</v>
      </c>
      <c r="E128" s="25">
        <f>+B128-C128</f>
        <v>1358847.56</v>
      </c>
      <c r="F128" s="26">
        <f t="shared" si="35"/>
        <v>100</v>
      </c>
      <c r="G128" s="25">
        <f>+B128-I128-K128-O128-M128-Q128-Y128-S128-U128-W128</f>
        <v>738788.01</v>
      </c>
      <c r="H128" s="26">
        <f t="shared" si="37"/>
        <v>54.368718887054555</v>
      </c>
      <c r="I128" s="25">
        <v>3447.34</v>
      </c>
      <c r="J128" s="26">
        <f t="shared" si="54"/>
        <v>0.25369585974750541</v>
      </c>
      <c r="K128" s="44">
        <v>637.55999999999995</v>
      </c>
      <c r="L128" s="26">
        <f t="shared" ref="L128:L144" si="56">+K128/B128*100</f>
        <v>4.6919170241583236E-2</v>
      </c>
      <c r="M128" s="25">
        <v>0</v>
      </c>
      <c r="N128" s="26">
        <f t="shared" si="40"/>
        <v>0</v>
      </c>
      <c r="O128" s="25">
        <v>0</v>
      </c>
      <c r="P128" s="26">
        <f t="shared" si="41"/>
        <v>0</v>
      </c>
      <c r="Q128" s="25">
        <v>0</v>
      </c>
      <c r="R128" s="26">
        <f t="shared" si="42"/>
        <v>0</v>
      </c>
      <c r="S128" s="25">
        <v>0</v>
      </c>
      <c r="T128" s="26">
        <f t="shared" si="48"/>
        <v>0</v>
      </c>
      <c r="U128" s="25">
        <v>193429.66</v>
      </c>
      <c r="V128" s="26">
        <f>+U128/B128*100</f>
        <v>14.23483146262558</v>
      </c>
      <c r="W128" s="25">
        <v>354200</v>
      </c>
      <c r="X128" s="26">
        <f t="shared" si="52"/>
        <v>26.066205689768466</v>
      </c>
      <c r="Y128" s="25">
        <f>63503.99+4841</f>
        <v>68344.989999999991</v>
      </c>
      <c r="Z128" s="26">
        <f t="shared" si="43"/>
        <v>5.0296289305623052</v>
      </c>
      <c r="AA128" s="27" t="s">
        <v>18</v>
      </c>
      <c r="AB128" s="33"/>
      <c r="AF128" s="40"/>
      <c r="AH128" s="43"/>
      <c r="AI128" s="41"/>
    </row>
    <row r="129" spans="1:34" x14ac:dyDescent="0.2">
      <c r="A129" s="48" t="s">
        <v>19</v>
      </c>
      <c r="B129" s="25">
        <v>6336239.1100000003</v>
      </c>
      <c r="C129" s="44">
        <v>0</v>
      </c>
      <c r="D129" s="26">
        <f t="shared" si="55"/>
        <v>0</v>
      </c>
      <c r="E129" s="25">
        <f>+B129-C129</f>
        <v>6336239.1100000003</v>
      </c>
      <c r="F129" s="26">
        <f t="shared" si="35"/>
        <v>100</v>
      </c>
      <c r="G129" s="25">
        <v>1815684.96</v>
      </c>
      <c r="H129" s="26">
        <f t="shared" si="37"/>
        <v>28.655562526585264</v>
      </c>
      <c r="I129" s="25">
        <v>10423.249999999589</v>
      </c>
      <c r="J129" s="26">
        <f t="shared" si="54"/>
        <v>0.16450215686383068</v>
      </c>
      <c r="K129" s="44">
        <v>6433.56</v>
      </c>
      <c r="L129" s="26">
        <f t="shared" si="56"/>
        <v>0.10153594093137057</v>
      </c>
      <c r="M129" s="25">
        <v>0</v>
      </c>
      <c r="N129" s="26">
        <f t="shared" si="40"/>
        <v>0</v>
      </c>
      <c r="O129" s="25">
        <v>0</v>
      </c>
      <c r="P129" s="26">
        <f t="shared" si="41"/>
        <v>0</v>
      </c>
      <c r="Q129" s="25">
        <v>0</v>
      </c>
      <c r="R129" s="26">
        <f t="shared" si="42"/>
        <v>0</v>
      </c>
      <c r="S129" s="25">
        <v>0</v>
      </c>
      <c r="T129" s="26">
        <f>+S129/B129*100</f>
        <v>0</v>
      </c>
      <c r="U129" s="25">
        <v>4318097.28</v>
      </c>
      <c r="V129" s="26">
        <f t="shared" si="51"/>
        <v>68.149216041816956</v>
      </c>
      <c r="W129" s="25">
        <v>150788</v>
      </c>
      <c r="X129" s="26">
        <f t="shared" si="52"/>
        <v>2.3797713025384861</v>
      </c>
      <c r="Y129" s="25">
        <v>34812.06</v>
      </c>
      <c r="Z129" s="26">
        <f t="shared" si="43"/>
        <v>0.54941203126407889</v>
      </c>
      <c r="AA129" s="27" t="s">
        <v>19</v>
      </c>
      <c r="AB129" s="33"/>
    </row>
    <row r="130" spans="1:34" x14ac:dyDescent="0.2">
      <c r="A130" s="24" t="s">
        <v>20</v>
      </c>
      <c r="B130" s="25">
        <v>4506042.32</v>
      </c>
      <c r="C130" s="44">
        <v>0</v>
      </c>
      <c r="D130" s="26">
        <f t="shared" si="55"/>
        <v>0</v>
      </c>
      <c r="E130" s="25">
        <f>+B130-C130</f>
        <v>4506042.32</v>
      </c>
      <c r="F130" s="26">
        <f t="shared" si="35"/>
        <v>100</v>
      </c>
      <c r="G130" s="25">
        <f t="shared" ref="G130:G137" si="57">+B130-I130-K130-O130-M130-Q130-Y130-S130-U130-W130</f>
        <v>807275.24000000069</v>
      </c>
      <c r="H130" s="26">
        <f t="shared" si="37"/>
        <v>17.915394101314181</v>
      </c>
      <c r="I130" s="25">
        <v>30073.8</v>
      </c>
      <c r="J130" s="26">
        <f t="shared" si="54"/>
        <v>0.66741050936245971</v>
      </c>
      <c r="K130" s="44">
        <v>11553.84</v>
      </c>
      <c r="L130" s="26">
        <f t="shared" si="56"/>
        <v>0.25640771167901499</v>
      </c>
      <c r="M130" s="25">
        <v>0</v>
      </c>
      <c r="N130" s="26">
        <f t="shared" si="40"/>
        <v>0</v>
      </c>
      <c r="O130" s="25">
        <v>0</v>
      </c>
      <c r="P130" s="26">
        <f t="shared" si="41"/>
        <v>0</v>
      </c>
      <c r="Q130" s="25">
        <v>0</v>
      </c>
      <c r="R130" s="26">
        <f t="shared" si="42"/>
        <v>0</v>
      </c>
      <c r="S130" s="25">
        <v>0</v>
      </c>
      <c r="T130" s="26">
        <f t="shared" ref="T130:T139" si="58">+S130/B130*100</f>
        <v>0</v>
      </c>
      <c r="U130" s="38">
        <v>3628388.44</v>
      </c>
      <c r="V130" s="26">
        <f t="shared" si="51"/>
        <v>80.522733306242003</v>
      </c>
      <c r="W130" s="25">
        <v>0</v>
      </c>
      <c r="X130" s="26">
        <f t="shared" si="52"/>
        <v>0</v>
      </c>
      <c r="Y130" s="25">
        <v>28751</v>
      </c>
      <c r="Z130" s="26">
        <f t="shared" si="43"/>
        <v>0.63805437140235288</v>
      </c>
      <c r="AA130" s="27" t="s">
        <v>20</v>
      </c>
      <c r="AB130" s="33"/>
    </row>
    <row r="131" spans="1:34" x14ac:dyDescent="0.2">
      <c r="A131" s="24" t="s">
        <v>21</v>
      </c>
      <c r="B131" s="25">
        <v>4804439.07</v>
      </c>
      <c r="C131" s="44">
        <v>0</v>
      </c>
      <c r="D131" s="26">
        <f t="shared" si="55"/>
        <v>0</v>
      </c>
      <c r="E131" s="25">
        <f>+B131-C131</f>
        <v>4804439.07</v>
      </c>
      <c r="F131" s="26">
        <f t="shared" si="35"/>
        <v>100</v>
      </c>
      <c r="G131" s="25">
        <f t="shared" si="57"/>
        <v>3141801.7200000007</v>
      </c>
      <c r="H131" s="26">
        <f t="shared" si="37"/>
        <v>65.393725973508921</v>
      </c>
      <c r="I131" s="25">
        <v>4907.22</v>
      </c>
      <c r="J131" s="26">
        <f t="shared" si="54"/>
        <v>0.10213929094536317</v>
      </c>
      <c r="K131" s="44">
        <v>13770.79</v>
      </c>
      <c r="L131" s="26">
        <f t="shared" si="56"/>
        <v>0.28662638446156841</v>
      </c>
      <c r="M131" s="25">
        <v>0</v>
      </c>
      <c r="N131" s="26">
        <f t="shared" si="40"/>
        <v>0</v>
      </c>
      <c r="O131" s="25">
        <v>0</v>
      </c>
      <c r="P131" s="26">
        <f t="shared" si="41"/>
        <v>0</v>
      </c>
      <c r="Q131" s="25">
        <v>0</v>
      </c>
      <c r="R131" s="26">
        <f t="shared" si="42"/>
        <v>0</v>
      </c>
      <c r="S131" s="25">
        <v>0</v>
      </c>
      <c r="T131" s="26">
        <f t="shared" si="58"/>
        <v>0</v>
      </c>
      <c r="U131" s="38">
        <v>1608320.47</v>
      </c>
      <c r="V131" s="26">
        <f t="shared" si="51"/>
        <v>33.475717905191374</v>
      </c>
      <c r="W131" s="25">
        <v>0</v>
      </c>
      <c r="X131" s="26">
        <f t="shared" si="52"/>
        <v>0</v>
      </c>
      <c r="Y131" s="25">
        <v>35638.870000000003</v>
      </c>
      <c r="Z131" s="26">
        <f t="shared" si="43"/>
        <v>0.74179044589278142</v>
      </c>
      <c r="AA131" s="27" t="s">
        <v>21</v>
      </c>
      <c r="AB131" s="33"/>
      <c r="AF131" s="43"/>
      <c r="AG131" s="41"/>
      <c r="AH131" s="42"/>
    </row>
    <row r="132" spans="1:34" x14ac:dyDescent="0.2">
      <c r="A132" s="24" t="s">
        <v>22</v>
      </c>
      <c r="B132" s="25">
        <v>1250460.2</v>
      </c>
      <c r="C132" s="44">
        <v>0</v>
      </c>
      <c r="D132" s="26">
        <f t="shared" si="55"/>
        <v>0</v>
      </c>
      <c r="E132" s="25">
        <f>+B132-C132</f>
        <v>1250460.2</v>
      </c>
      <c r="F132" s="26">
        <f t="shared" si="35"/>
        <v>100</v>
      </c>
      <c r="G132" s="25">
        <f t="shared" si="57"/>
        <v>1150424.6400000001</v>
      </c>
      <c r="H132" s="26">
        <f t="shared" si="37"/>
        <v>92.000100443020912</v>
      </c>
      <c r="I132" s="25">
        <v>11010.970000000001</v>
      </c>
      <c r="J132" s="26">
        <f t="shared" si="54"/>
        <v>0.88055341545456634</v>
      </c>
      <c r="K132" s="44">
        <v>15640.95</v>
      </c>
      <c r="L132" s="26">
        <f t="shared" si="56"/>
        <v>1.2508154997656065</v>
      </c>
      <c r="M132" s="25">
        <v>0</v>
      </c>
      <c r="N132" s="26">
        <f t="shared" si="40"/>
        <v>0</v>
      </c>
      <c r="O132" s="25">
        <v>0</v>
      </c>
      <c r="P132" s="26">
        <f t="shared" si="41"/>
        <v>0</v>
      </c>
      <c r="Q132" s="25">
        <v>0</v>
      </c>
      <c r="R132" s="26">
        <f t="shared" si="42"/>
        <v>0</v>
      </c>
      <c r="S132" s="25">
        <v>0</v>
      </c>
      <c r="T132" s="26">
        <f t="shared" si="58"/>
        <v>0</v>
      </c>
      <c r="U132" s="38">
        <v>0</v>
      </c>
      <c r="V132" s="26">
        <f t="shared" si="51"/>
        <v>0</v>
      </c>
      <c r="W132" s="25">
        <v>0</v>
      </c>
      <c r="X132" s="26">
        <f t="shared" si="52"/>
        <v>0</v>
      </c>
      <c r="Y132" s="25">
        <v>73383.64</v>
      </c>
      <c r="Z132" s="26">
        <f t="shared" si="43"/>
        <v>5.8685306417589302</v>
      </c>
      <c r="AA132" s="27" t="s">
        <v>23</v>
      </c>
      <c r="AB132" s="33"/>
      <c r="AF132" s="42"/>
      <c r="AH132" s="42"/>
    </row>
    <row r="133" spans="1:34" x14ac:dyDescent="0.2">
      <c r="A133" s="24" t="s">
        <v>24</v>
      </c>
      <c r="B133" s="25">
        <v>2919288.5999999996</v>
      </c>
      <c r="C133" s="44">
        <v>0</v>
      </c>
      <c r="D133" s="26">
        <f t="shared" si="55"/>
        <v>0</v>
      </c>
      <c r="E133" s="25">
        <v>2919288.5999999996</v>
      </c>
      <c r="F133" s="26">
        <f t="shared" si="35"/>
        <v>100</v>
      </c>
      <c r="G133" s="25">
        <f t="shared" si="57"/>
        <v>2685992.5399999996</v>
      </c>
      <c r="H133" s="26">
        <f t="shared" si="37"/>
        <v>92.008461924593547</v>
      </c>
      <c r="I133" s="25">
        <v>3966.17</v>
      </c>
      <c r="J133" s="26">
        <f t="shared" si="54"/>
        <v>0.135860839520971</v>
      </c>
      <c r="K133" s="44">
        <v>1350</v>
      </c>
      <c r="L133" s="26">
        <f t="shared" si="56"/>
        <v>4.6244143179266353E-2</v>
      </c>
      <c r="M133" s="25">
        <v>0</v>
      </c>
      <c r="N133" s="26">
        <f t="shared" si="40"/>
        <v>0</v>
      </c>
      <c r="O133" s="25">
        <v>0</v>
      </c>
      <c r="P133" s="26">
        <f t="shared" si="41"/>
        <v>0</v>
      </c>
      <c r="Q133" s="25">
        <v>0</v>
      </c>
      <c r="R133" s="26">
        <f t="shared" si="42"/>
        <v>0</v>
      </c>
      <c r="S133" s="25">
        <v>0</v>
      </c>
      <c r="T133" s="26">
        <f t="shared" si="58"/>
        <v>0</v>
      </c>
      <c r="U133" s="38">
        <v>0</v>
      </c>
      <c r="V133" s="26">
        <f t="shared" si="51"/>
        <v>0</v>
      </c>
      <c r="W133" s="25">
        <v>56672</v>
      </c>
      <c r="X133" s="26">
        <f t="shared" si="52"/>
        <v>1.9412948757447277</v>
      </c>
      <c r="Y133" s="25">
        <v>171307.88999999998</v>
      </c>
      <c r="Z133" s="26">
        <f t="shared" si="43"/>
        <v>5.8681382169614889</v>
      </c>
      <c r="AA133" s="27" t="s">
        <v>34</v>
      </c>
      <c r="AB133" s="33"/>
      <c r="AF133" s="40"/>
      <c r="AH133" s="40"/>
    </row>
    <row r="134" spans="1:34" x14ac:dyDescent="0.2">
      <c r="A134" s="24" t="s">
        <v>25</v>
      </c>
      <c r="B134" s="25">
        <v>2402960.61</v>
      </c>
      <c r="C134" s="44">
        <v>0</v>
      </c>
      <c r="D134" s="26">
        <f t="shared" si="55"/>
        <v>0</v>
      </c>
      <c r="E134" s="25">
        <v>2402960.61</v>
      </c>
      <c r="F134" s="26">
        <f t="shared" si="35"/>
        <v>100</v>
      </c>
      <c r="G134" s="25">
        <f t="shared" si="57"/>
        <v>1889842.58</v>
      </c>
      <c r="H134" s="26">
        <f t="shared" si="37"/>
        <v>78.646423588275141</v>
      </c>
      <c r="I134" s="25">
        <v>11762.61</v>
      </c>
      <c r="J134" s="26">
        <f t="shared" si="54"/>
        <v>0.48950490287063014</v>
      </c>
      <c r="K134" s="44">
        <v>17539.259999999998</v>
      </c>
      <c r="L134" s="26">
        <f t="shared" si="56"/>
        <v>0.72990210189088367</v>
      </c>
      <c r="M134" s="25">
        <v>0</v>
      </c>
      <c r="N134" s="26">
        <f t="shared" si="40"/>
        <v>0</v>
      </c>
      <c r="O134" s="25">
        <v>0</v>
      </c>
      <c r="P134" s="26">
        <f t="shared" si="41"/>
        <v>0</v>
      </c>
      <c r="Q134" s="25">
        <v>0</v>
      </c>
      <c r="R134" s="26">
        <f t="shared" si="42"/>
        <v>0</v>
      </c>
      <c r="S134" s="25">
        <v>0</v>
      </c>
      <c r="T134" s="26">
        <f t="shared" si="58"/>
        <v>0</v>
      </c>
      <c r="U134" s="38">
        <v>0</v>
      </c>
      <c r="V134" s="26">
        <f t="shared" si="51"/>
        <v>0</v>
      </c>
      <c r="W134" s="25">
        <v>397716</v>
      </c>
      <c r="X134" s="26">
        <f t="shared" si="52"/>
        <v>16.551082791157366</v>
      </c>
      <c r="Y134" s="25">
        <v>86100.160000000003</v>
      </c>
      <c r="Z134" s="26">
        <f t="shared" si="43"/>
        <v>3.5830866158059917</v>
      </c>
      <c r="AA134" s="27" t="s">
        <v>67</v>
      </c>
      <c r="AB134" s="33"/>
      <c r="AF134" s="40"/>
      <c r="AH134" s="40"/>
    </row>
    <row r="135" spans="1:34" x14ac:dyDescent="0.2">
      <c r="A135" s="24" t="s">
        <v>26</v>
      </c>
      <c r="B135" s="25">
        <v>1330934.3799999999</v>
      </c>
      <c r="C135" s="44">
        <v>0</v>
      </c>
      <c r="D135" s="26">
        <f>+C135/B135*100</f>
        <v>0</v>
      </c>
      <c r="E135" s="25">
        <v>1330934.3799999999</v>
      </c>
      <c r="F135" s="26">
        <f t="shared" si="35"/>
        <v>100</v>
      </c>
      <c r="G135" s="25">
        <f t="shared" si="57"/>
        <v>778771.52999999991</v>
      </c>
      <c r="H135" s="26">
        <f t="shared" si="37"/>
        <v>58.513142473635703</v>
      </c>
      <c r="I135" s="25">
        <v>2520.7600000000002</v>
      </c>
      <c r="J135" s="26">
        <f t="shared" si="54"/>
        <v>0.18939776730389971</v>
      </c>
      <c r="K135" s="44">
        <v>6615.93</v>
      </c>
      <c r="L135" s="26">
        <f t="shared" si="56"/>
        <v>0.49708912020140322</v>
      </c>
      <c r="M135" s="25">
        <v>0</v>
      </c>
      <c r="N135" s="26">
        <f t="shared" si="40"/>
        <v>0</v>
      </c>
      <c r="O135" s="25">
        <v>0</v>
      </c>
      <c r="P135" s="26">
        <f t="shared" si="41"/>
        <v>0</v>
      </c>
      <c r="Q135" s="25">
        <v>0</v>
      </c>
      <c r="R135" s="26">
        <f t="shared" si="42"/>
        <v>0</v>
      </c>
      <c r="S135" s="25">
        <v>0</v>
      </c>
      <c r="T135" s="26">
        <f t="shared" si="58"/>
        <v>0</v>
      </c>
      <c r="U135" s="38">
        <v>0</v>
      </c>
      <c r="V135" s="26">
        <f t="shared" si="51"/>
        <v>0</v>
      </c>
      <c r="W135" s="25">
        <v>50600</v>
      </c>
      <c r="X135" s="26">
        <f t="shared" si="52"/>
        <v>3.8018403281460058</v>
      </c>
      <c r="Y135" s="25">
        <v>492426.16000000003</v>
      </c>
      <c r="Z135" s="26">
        <f t="shared" si="43"/>
        <v>36.998530310712994</v>
      </c>
      <c r="AA135" s="27" t="s">
        <v>27</v>
      </c>
      <c r="AB135" s="33"/>
      <c r="AF135" s="40"/>
      <c r="AH135" s="40"/>
    </row>
    <row r="136" spans="1:34" x14ac:dyDescent="0.2">
      <c r="A136" s="24" t="s">
        <v>28</v>
      </c>
      <c r="B136" s="25">
        <v>1590406.04</v>
      </c>
      <c r="C136" s="44">
        <v>0</v>
      </c>
      <c r="D136" s="26">
        <f t="shared" si="55"/>
        <v>0</v>
      </c>
      <c r="E136" s="25">
        <v>1590406.04</v>
      </c>
      <c r="F136" s="26">
        <f t="shared" si="35"/>
        <v>100</v>
      </c>
      <c r="G136" s="25">
        <f t="shared" si="57"/>
        <v>1538563.52</v>
      </c>
      <c r="H136" s="26">
        <f t="shared" si="37"/>
        <v>96.740296584889734</v>
      </c>
      <c r="I136" s="25">
        <v>6347.85</v>
      </c>
      <c r="J136" s="26">
        <f t="shared" si="54"/>
        <v>0.39913392180024665</v>
      </c>
      <c r="K136" s="44">
        <v>13019.92</v>
      </c>
      <c r="L136" s="26">
        <f t="shared" si="56"/>
        <v>0.81865383257724544</v>
      </c>
      <c r="M136" s="25">
        <v>0</v>
      </c>
      <c r="N136" s="26">
        <f t="shared" si="40"/>
        <v>0</v>
      </c>
      <c r="O136" s="25">
        <v>0</v>
      </c>
      <c r="P136" s="26">
        <f t="shared" si="41"/>
        <v>0</v>
      </c>
      <c r="Q136" s="25">
        <v>0</v>
      </c>
      <c r="R136" s="26">
        <f t="shared" si="42"/>
        <v>0</v>
      </c>
      <c r="S136" s="25">
        <v>0</v>
      </c>
      <c r="T136" s="26">
        <f t="shared" si="58"/>
        <v>0</v>
      </c>
      <c r="U136" s="38">
        <v>0</v>
      </c>
      <c r="V136" s="26">
        <f t="shared" si="51"/>
        <v>0</v>
      </c>
      <c r="W136" s="25">
        <v>0</v>
      </c>
      <c r="X136" s="26">
        <f t="shared" si="52"/>
        <v>0</v>
      </c>
      <c r="Y136" s="25">
        <v>32474.75</v>
      </c>
      <c r="Z136" s="26">
        <f t="shared" si="43"/>
        <v>2.0419156607327773</v>
      </c>
      <c r="AA136" s="27" t="s">
        <v>28</v>
      </c>
      <c r="AB136" s="33"/>
      <c r="AF136" s="40"/>
      <c r="AH136" s="40"/>
    </row>
    <row r="137" spans="1:34" x14ac:dyDescent="0.2">
      <c r="A137" s="24" t="s">
        <v>29</v>
      </c>
      <c r="B137" s="25">
        <v>1187953.56</v>
      </c>
      <c r="C137" s="44">
        <v>0</v>
      </c>
      <c r="D137" s="26">
        <f t="shared" si="55"/>
        <v>0</v>
      </c>
      <c r="E137" s="25">
        <v>1187953.56</v>
      </c>
      <c r="F137" s="26">
        <f t="shared" si="35"/>
        <v>100</v>
      </c>
      <c r="G137" s="25">
        <f t="shared" si="57"/>
        <v>1046819.9199999999</v>
      </c>
      <c r="H137" s="26">
        <f t="shared" si="37"/>
        <v>88.119599557410297</v>
      </c>
      <c r="I137" s="25">
        <v>7831.9600000000009</v>
      </c>
      <c r="J137" s="26">
        <f t="shared" si="54"/>
        <v>0.65928166417549183</v>
      </c>
      <c r="K137" s="44">
        <v>10550.08</v>
      </c>
      <c r="L137" s="26">
        <f t="shared" si="56"/>
        <v>0.88808858824413972</v>
      </c>
      <c r="M137" s="25">
        <v>0</v>
      </c>
      <c r="N137" s="26">
        <f t="shared" si="40"/>
        <v>0</v>
      </c>
      <c r="O137" s="25">
        <v>0</v>
      </c>
      <c r="P137" s="26">
        <f t="shared" si="41"/>
        <v>0</v>
      </c>
      <c r="Q137" s="25">
        <v>0</v>
      </c>
      <c r="R137" s="26">
        <f t="shared" si="42"/>
        <v>0</v>
      </c>
      <c r="S137" s="25">
        <v>0</v>
      </c>
      <c r="T137" s="26">
        <f t="shared" si="58"/>
        <v>0</v>
      </c>
      <c r="U137" s="38">
        <v>0</v>
      </c>
      <c r="V137" s="26">
        <f t="shared" si="51"/>
        <v>0</v>
      </c>
      <c r="W137" s="25">
        <v>100500</v>
      </c>
      <c r="X137" s="26">
        <f t="shared" si="52"/>
        <v>8.4599266658201682</v>
      </c>
      <c r="Y137" s="25">
        <v>22251.599999999999</v>
      </c>
      <c r="Z137" s="101">
        <f t="shared" si="43"/>
        <v>1.8731035243498912</v>
      </c>
      <c r="AA137" s="27" t="s">
        <v>30</v>
      </c>
      <c r="AB137" s="33"/>
      <c r="AF137" s="40"/>
      <c r="AH137" s="40"/>
    </row>
    <row r="138" spans="1:34" x14ac:dyDescent="0.2">
      <c r="A138" s="24" t="s">
        <v>31</v>
      </c>
      <c r="B138" s="25">
        <v>10012999.84</v>
      </c>
      <c r="C138" s="44">
        <v>0</v>
      </c>
      <c r="D138" s="26">
        <f t="shared" si="55"/>
        <v>0</v>
      </c>
      <c r="E138" s="25">
        <v>10012999.84</v>
      </c>
      <c r="F138" s="26">
        <f t="shared" si="35"/>
        <v>100</v>
      </c>
      <c r="G138" s="25">
        <f t="shared" ref="G138:G145" si="59">+B138-I138-K138-O138-M138-Q138-Y138-S138-U138-W138</f>
        <v>3395119.2700000009</v>
      </c>
      <c r="H138" s="26">
        <f t="shared" ref="H138:H143" si="60">+G138/B138*100</f>
        <v>33.907113994321215</v>
      </c>
      <c r="I138" s="25">
        <v>21913.179999999891</v>
      </c>
      <c r="J138" s="26">
        <f t="shared" si="54"/>
        <v>0.21884730200894412</v>
      </c>
      <c r="K138" s="44">
        <v>10870.95</v>
      </c>
      <c r="L138" s="26">
        <f t="shared" si="56"/>
        <v>0.10856836286536883</v>
      </c>
      <c r="M138" s="25">
        <v>0</v>
      </c>
      <c r="N138" s="26">
        <f t="shared" si="40"/>
        <v>0</v>
      </c>
      <c r="O138" s="25">
        <v>0</v>
      </c>
      <c r="P138" s="26">
        <f t="shared" si="41"/>
        <v>0</v>
      </c>
      <c r="Q138" s="25">
        <v>0</v>
      </c>
      <c r="R138" s="26">
        <f t="shared" si="42"/>
        <v>0</v>
      </c>
      <c r="S138" s="25">
        <v>0</v>
      </c>
      <c r="T138" s="26">
        <f t="shared" si="58"/>
        <v>0</v>
      </c>
      <c r="U138" s="38">
        <v>2984454.14</v>
      </c>
      <c r="V138" s="26">
        <f t="shared" si="51"/>
        <v>29.805794344245189</v>
      </c>
      <c r="W138" s="25">
        <v>30150</v>
      </c>
      <c r="X138" s="26">
        <f t="shared" si="52"/>
        <v>0.3011085636849466</v>
      </c>
      <c r="Y138" s="25">
        <v>3570492.3</v>
      </c>
      <c r="Z138" s="101">
        <f t="shared" si="43"/>
        <v>35.658567432874335</v>
      </c>
      <c r="AA138" s="27" t="s">
        <v>31</v>
      </c>
      <c r="AB138" s="33"/>
      <c r="AF138" s="40"/>
      <c r="AH138" s="40"/>
    </row>
    <row r="139" spans="1:34" ht="12" thickBot="1" x14ac:dyDescent="0.25">
      <c r="A139" s="28" t="s">
        <v>32</v>
      </c>
      <c r="B139" s="29">
        <v>27704208.600000001</v>
      </c>
      <c r="C139" s="45">
        <v>0</v>
      </c>
      <c r="D139" s="30">
        <f t="shared" si="55"/>
        <v>0</v>
      </c>
      <c r="E139" s="29">
        <v>27704208.600000001</v>
      </c>
      <c r="F139" s="30">
        <f t="shared" si="35"/>
        <v>100</v>
      </c>
      <c r="G139" s="25">
        <f t="shared" si="59"/>
        <v>23138049.789999999</v>
      </c>
      <c r="H139" s="30">
        <f t="shared" si="60"/>
        <v>83.518176332241438</v>
      </c>
      <c r="I139" s="29">
        <v>12068.57</v>
      </c>
      <c r="J139" s="30">
        <f t="shared" si="54"/>
        <v>4.3562226137728401E-2</v>
      </c>
      <c r="K139" s="45">
        <v>5289.85</v>
      </c>
      <c r="L139" s="30">
        <f t="shared" si="56"/>
        <v>1.9094030356095429E-2</v>
      </c>
      <c r="M139" s="29">
        <v>0</v>
      </c>
      <c r="N139" s="30">
        <f t="shared" si="40"/>
        <v>0</v>
      </c>
      <c r="O139" s="29">
        <v>0</v>
      </c>
      <c r="P139" s="30">
        <f t="shared" si="41"/>
        <v>0</v>
      </c>
      <c r="Q139" s="29">
        <v>0</v>
      </c>
      <c r="R139" s="30">
        <f t="shared" si="42"/>
        <v>0</v>
      </c>
      <c r="S139" s="29">
        <v>0</v>
      </c>
      <c r="T139" s="26">
        <f t="shared" si="58"/>
        <v>0</v>
      </c>
      <c r="U139" s="102">
        <v>2666112.37</v>
      </c>
      <c r="V139" s="30">
        <f t="shared" si="51"/>
        <v>9.6234922588620702</v>
      </c>
      <c r="W139" s="29">
        <v>112980</v>
      </c>
      <c r="X139" s="30">
        <f t="shared" si="52"/>
        <v>0.40780807577372918</v>
      </c>
      <c r="Y139" s="29">
        <v>1769708.02</v>
      </c>
      <c r="Z139" s="103">
        <f t="shared" si="43"/>
        <v>6.3878670766289281</v>
      </c>
      <c r="AA139" s="31" t="s">
        <v>32</v>
      </c>
      <c r="AB139" s="33"/>
      <c r="AF139" s="40"/>
      <c r="AH139" s="40"/>
    </row>
    <row r="140" spans="1:34" ht="12" thickBot="1" x14ac:dyDescent="0.25">
      <c r="A140" s="151">
        <v>2016</v>
      </c>
      <c r="B140" s="46">
        <f>+SUM(B141:B152)</f>
        <v>115174714.10000001</v>
      </c>
      <c r="C140" s="46">
        <f>SUM(C141:C152)</f>
        <v>80410000</v>
      </c>
      <c r="D140" s="47">
        <f>+C140/B140*100</f>
        <v>69.81567145908808</v>
      </c>
      <c r="E140" s="46">
        <f>+SUM(E141:E152)</f>
        <v>34764714.100000001</v>
      </c>
      <c r="F140" s="47">
        <f t="shared" ref="F140:F145" si="61">+E140/B140*100</f>
        <v>30.184328540911913</v>
      </c>
      <c r="G140" s="122">
        <f>SUM(G141:G152)</f>
        <v>26118734.449999996</v>
      </c>
      <c r="H140" s="32">
        <f>+G140/B140*100</f>
        <v>22.677490154064984</v>
      </c>
      <c r="I140" s="19">
        <f>+SUM(I141:I152)</f>
        <v>136084.00999999998</v>
      </c>
      <c r="J140" s="32">
        <f>+I140/B140*100</f>
        <v>0.11815441528410962</v>
      </c>
      <c r="K140" s="19">
        <f>+SUM(K141:K152)</f>
        <v>56411.62</v>
      </c>
      <c r="L140" s="32">
        <f t="shared" si="56"/>
        <v>4.8979170854308203E-2</v>
      </c>
      <c r="M140" s="19">
        <f>+SUM(M141:M152)</f>
        <v>0</v>
      </c>
      <c r="N140" s="32">
        <f>+M140/B140*100</f>
        <v>0</v>
      </c>
      <c r="O140" s="19">
        <f>+SUM(O141:O152)</f>
        <v>0</v>
      </c>
      <c r="P140" s="32">
        <f>+O140/B140*100</f>
        <v>0</v>
      </c>
      <c r="Q140" s="19">
        <f>+SUM(Q141:Q152)</f>
        <v>0</v>
      </c>
      <c r="R140" s="32">
        <f t="shared" si="42"/>
        <v>0</v>
      </c>
      <c r="S140" s="46">
        <f>SUM(S141:S152)</f>
        <v>0</v>
      </c>
      <c r="T140" s="23">
        <f t="shared" ref="T140:T152" si="62">+S140/B140*100</f>
        <v>0</v>
      </c>
      <c r="U140" s="19">
        <f>+SUM(U141:U152)</f>
        <v>82538195.569999993</v>
      </c>
      <c r="V140" s="32">
        <f>+U140/B140*100</f>
        <v>71.663469030482261</v>
      </c>
      <c r="W140" s="19">
        <f>+SUM(W141:W152)</f>
        <v>1074840</v>
      </c>
      <c r="X140" s="32">
        <f>+W140/B140*100</f>
        <v>0.9332256723179484</v>
      </c>
      <c r="Y140" s="19">
        <f>+SUM(Y141:Y152)</f>
        <v>5250448.4499999993</v>
      </c>
      <c r="Z140" s="32">
        <f>+Y140/B140*100</f>
        <v>4.5586815569963708</v>
      </c>
      <c r="AA140" s="24">
        <v>2016</v>
      </c>
      <c r="AB140" s="104"/>
      <c r="AF140" s="40"/>
      <c r="AH140" s="40"/>
    </row>
    <row r="141" spans="1:34" x14ac:dyDescent="0.2">
      <c r="A141" s="24" t="s">
        <v>18</v>
      </c>
      <c r="B141" s="25">
        <v>3927671.77</v>
      </c>
      <c r="C141" s="44">
        <v>0</v>
      </c>
      <c r="D141" s="26">
        <f t="shared" si="55"/>
        <v>0</v>
      </c>
      <c r="E141" s="25">
        <v>3927671.77</v>
      </c>
      <c r="F141" s="26">
        <f t="shared" si="61"/>
        <v>100</v>
      </c>
      <c r="G141" s="25">
        <f t="shared" si="59"/>
        <v>3706421.56</v>
      </c>
      <c r="H141" s="26">
        <f t="shared" si="60"/>
        <v>94.366886467195812</v>
      </c>
      <c r="I141" s="25">
        <v>29884.21</v>
      </c>
      <c r="J141" s="26">
        <f t="shared" si="54"/>
        <v>0.76086322253959626</v>
      </c>
      <c r="K141" s="44">
        <v>0</v>
      </c>
      <c r="L141" s="26">
        <f t="shared" si="56"/>
        <v>0</v>
      </c>
      <c r="M141" s="25">
        <v>0</v>
      </c>
      <c r="N141" s="26">
        <f>+M141/B141*100</f>
        <v>0</v>
      </c>
      <c r="O141" s="25">
        <v>0</v>
      </c>
      <c r="P141" s="26">
        <f>+O141/B141*100</f>
        <v>0</v>
      </c>
      <c r="Q141" s="25">
        <v>0</v>
      </c>
      <c r="R141" s="26">
        <f t="shared" si="42"/>
        <v>0</v>
      </c>
      <c r="S141" s="25">
        <v>0</v>
      </c>
      <c r="T141" s="26">
        <f t="shared" si="62"/>
        <v>0</v>
      </c>
      <c r="U141" s="38">
        <v>0</v>
      </c>
      <c r="V141" s="26">
        <f t="shared" si="51"/>
        <v>0</v>
      </c>
      <c r="W141" s="25">
        <v>0</v>
      </c>
      <c r="X141" s="26">
        <f t="shared" si="52"/>
        <v>0</v>
      </c>
      <c r="Y141" s="25">
        <v>191366</v>
      </c>
      <c r="Z141" s="26">
        <f t="shared" si="43"/>
        <v>4.8722503102645973</v>
      </c>
      <c r="AA141" s="27" t="s">
        <v>18</v>
      </c>
      <c r="AB141" s="33"/>
      <c r="AF141" s="40"/>
      <c r="AH141" s="40"/>
    </row>
    <row r="142" spans="1:34" x14ac:dyDescent="0.2">
      <c r="A142" s="48" t="s">
        <v>19</v>
      </c>
      <c r="B142" s="25">
        <v>1652244.98</v>
      </c>
      <c r="C142" s="44">
        <v>0</v>
      </c>
      <c r="D142" s="26">
        <f t="shared" si="55"/>
        <v>0</v>
      </c>
      <c r="E142" s="25">
        <v>1652244.98</v>
      </c>
      <c r="F142" s="26">
        <f t="shared" si="61"/>
        <v>100</v>
      </c>
      <c r="G142" s="25">
        <f t="shared" si="59"/>
        <v>971271.03</v>
      </c>
      <c r="H142" s="26">
        <f t="shared" si="60"/>
        <v>58.784928491657453</v>
      </c>
      <c r="I142" s="51">
        <v>17962.2</v>
      </c>
      <c r="J142" s="26">
        <f>+I142/B142*100</f>
        <v>1.0871390270467036</v>
      </c>
      <c r="K142" s="25">
        <v>1700</v>
      </c>
      <c r="L142" s="26">
        <f t="shared" si="56"/>
        <v>0.10289031109660264</v>
      </c>
      <c r="M142" s="25">
        <v>0</v>
      </c>
      <c r="N142" s="26">
        <f t="shared" si="40"/>
        <v>0</v>
      </c>
      <c r="O142" s="25">
        <v>0</v>
      </c>
      <c r="P142" s="26">
        <f t="shared" si="41"/>
        <v>0</v>
      </c>
      <c r="Q142" s="25">
        <v>0</v>
      </c>
      <c r="R142" s="26">
        <f t="shared" si="42"/>
        <v>0</v>
      </c>
      <c r="S142" s="25">
        <v>0</v>
      </c>
      <c r="T142" s="26">
        <f t="shared" si="62"/>
        <v>0</v>
      </c>
      <c r="U142" s="38">
        <v>0</v>
      </c>
      <c r="V142" s="26">
        <f t="shared" si="51"/>
        <v>0</v>
      </c>
      <c r="W142" s="25">
        <v>50000</v>
      </c>
      <c r="X142" s="26">
        <f t="shared" si="52"/>
        <v>3.0261856204883126</v>
      </c>
      <c r="Y142" s="25">
        <v>611311.75</v>
      </c>
      <c r="Z142" s="26">
        <f t="shared" si="43"/>
        <v>36.998856549710929</v>
      </c>
      <c r="AA142" s="27" t="s">
        <v>19</v>
      </c>
      <c r="AB142" s="33"/>
      <c r="AF142" s="40"/>
      <c r="AH142" s="40"/>
    </row>
    <row r="143" spans="1:34" x14ac:dyDescent="0.2">
      <c r="A143" s="24" t="s">
        <v>20</v>
      </c>
      <c r="B143" s="25">
        <v>4521975.84</v>
      </c>
      <c r="C143" s="44">
        <v>0</v>
      </c>
      <c r="D143" s="26">
        <f t="shared" si="55"/>
        <v>0</v>
      </c>
      <c r="E143" s="25">
        <v>4521975.84</v>
      </c>
      <c r="F143" s="26">
        <f t="shared" si="61"/>
        <v>100</v>
      </c>
      <c r="G143" s="25">
        <f t="shared" si="59"/>
        <v>1891521.7599999995</v>
      </c>
      <c r="H143" s="26">
        <f t="shared" si="60"/>
        <v>41.829541486448981</v>
      </c>
      <c r="I143" s="51">
        <v>19379.93</v>
      </c>
      <c r="J143" s="26">
        <f t="shared" si="54"/>
        <v>0.4285721703457841</v>
      </c>
      <c r="K143" s="44">
        <v>7917.9</v>
      </c>
      <c r="L143" s="26">
        <f t="shared" si="56"/>
        <v>0.17509823758810705</v>
      </c>
      <c r="M143" s="25">
        <v>0</v>
      </c>
      <c r="N143" s="26">
        <f t="shared" si="40"/>
        <v>0</v>
      </c>
      <c r="O143" s="25">
        <v>0</v>
      </c>
      <c r="P143" s="26">
        <f t="shared" si="41"/>
        <v>0</v>
      </c>
      <c r="Q143" s="25">
        <v>0</v>
      </c>
      <c r="R143" s="26">
        <f t="shared" si="42"/>
        <v>0</v>
      </c>
      <c r="S143" s="25">
        <v>0</v>
      </c>
      <c r="T143" s="26">
        <f t="shared" si="62"/>
        <v>0</v>
      </c>
      <c r="U143" s="38">
        <v>2057915.57</v>
      </c>
      <c r="V143" s="26">
        <f t="shared" si="51"/>
        <v>45.509211964299219</v>
      </c>
      <c r="W143" s="25">
        <v>0</v>
      </c>
      <c r="X143" s="26">
        <f t="shared" si="52"/>
        <v>0</v>
      </c>
      <c r="Y143" s="25">
        <v>545240.68000000005</v>
      </c>
      <c r="Z143" s="26">
        <f t="shared" si="43"/>
        <v>12.057576141317908</v>
      </c>
      <c r="AA143" s="27" t="s">
        <v>20</v>
      </c>
      <c r="AB143" s="33"/>
      <c r="AF143" s="40"/>
      <c r="AH143" s="40"/>
    </row>
    <row r="144" spans="1:34" x14ac:dyDescent="0.2">
      <c r="A144" s="24" t="s">
        <v>21</v>
      </c>
      <c r="B144" s="25">
        <v>7383477.3599999994</v>
      </c>
      <c r="C144" s="44">
        <v>0</v>
      </c>
      <c r="D144" s="26">
        <f t="shared" ref="D144:D154" si="63">+C144/B144*100</f>
        <v>0</v>
      </c>
      <c r="E144" s="25">
        <v>7383477.3599999994</v>
      </c>
      <c r="F144" s="26">
        <f t="shared" si="61"/>
        <v>100</v>
      </c>
      <c r="G144" s="25">
        <f t="shared" si="59"/>
        <v>6710813.0899999999</v>
      </c>
      <c r="H144" s="26">
        <f t="shared" ref="H144:H152" si="64">+G144/B144*100</f>
        <v>90.889600696222629</v>
      </c>
      <c r="I144" s="51">
        <v>8598.31</v>
      </c>
      <c r="J144" s="26">
        <f t="shared" ref="J144:J152" si="65">+I144/B144*100</f>
        <v>0.1164533942581223</v>
      </c>
      <c r="K144" s="44">
        <v>0</v>
      </c>
      <c r="L144" s="26">
        <f t="shared" si="56"/>
        <v>0</v>
      </c>
      <c r="M144" s="25">
        <v>0</v>
      </c>
      <c r="N144" s="26">
        <f t="shared" ref="N144:N152" si="66">+M144/B144*100</f>
        <v>0</v>
      </c>
      <c r="O144" s="25">
        <v>0</v>
      </c>
      <c r="P144" s="26">
        <f t="shared" si="41"/>
        <v>0</v>
      </c>
      <c r="Q144" s="25">
        <v>0</v>
      </c>
      <c r="R144" s="26">
        <f t="shared" si="42"/>
        <v>0</v>
      </c>
      <c r="S144" s="25">
        <v>0</v>
      </c>
      <c r="T144" s="26">
        <f t="shared" si="62"/>
        <v>0</v>
      </c>
      <c r="U144" s="25">
        <v>0</v>
      </c>
      <c r="V144" s="26">
        <f t="shared" si="51"/>
        <v>0</v>
      </c>
      <c r="W144" s="25">
        <v>0</v>
      </c>
      <c r="X144" s="26">
        <f t="shared" si="52"/>
        <v>0</v>
      </c>
      <c r="Y144" s="25">
        <v>664065.96</v>
      </c>
      <c r="Z144" s="26">
        <f t="shared" ref="Z144:Z149" si="67">+Y144/B144*100</f>
        <v>8.9939459095192511</v>
      </c>
      <c r="AA144" s="27" t="s">
        <v>21</v>
      </c>
      <c r="AB144" s="33"/>
      <c r="AF144" s="40"/>
      <c r="AH144" s="40"/>
    </row>
    <row r="145" spans="1:34" x14ac:dyDescent="0.2">
      <c r="A145" s="24" t="s">
        <v>22</v>
      </c>
      <c r="B145" s="25">
        <v>861091.69</v>
      </c>
      <c r="C145" s="44">
        <v>0</v>
      </c>
      <c r="D145" s="26">
        <f t="shared" si="63"/>
        <v>0</v>
      </c>
      <c r="E145" s="25">
        <v>861091.69</v>
      </c>
      <c r="F145" s="26">
        <f t="shared" si="61"/>
        <v>100</v>
      </c>
      <c r="G145" s="25">
        <f t="shared" si="59"/>
        <v>468579.61999999988</v>
      </c>
      <c r="H145" s="26">
        <f t="shared" si="64"/>
        <v>54.416925101204953</v>
      </c>
      <c r="I145" s="51">
        <v>460.05</v>
      </c>
      <c r="J145" s="26">
        <f t="shared" si="65"/>
        <v>5.3426366244458824E-2</v>
      </c>
      <c r="K145" s="44">
        <v>7264.28</v>
      </c>
      <c r="L145" s="26">
        <f t="shared" ref="L145:L152" si="68">+K145/B145*100</f>
        <v>0.84361283291445999</v>
      </c>
      <c r="M145" s="25">
        <v>0</v>
      </c>
      <c r="N145" s="26">
        <f t="shared" si="66"/>
        <v>0</v>
      </c>
      <c r="O145" s="25">
        <v>0</v>
      </c>
      <c r="P145" s="26">
        <f t="shared" si="41"/>
        <v>0</v>
      </c>
      <c r="Q145" s="25">
        <v>0</v>
      </c>
      <c r="R145" s="26">
        <f t="shared" ref="R145:R152" si="69">+Q145/B145*100</f>
        <v>0</v>
      </c>
      <c r="S145" s="25">
        <v>0</v>
      </c>
      <c r="T145" s="26">
        <f t="shared" si="62"/>
        <v>0</v>
      </c>
      <c r="U145" s="25">
        <v>0</v>
      </c>
      <c r="V145" s="26">
        <f t="shared" ref="V145:V152" si="70">+U145/B145*100</f>
        <v>0</v>
      </c>
      <c r="W145" s="25">
        <v>0</v>
      </c>
      <c r="X145" s="26">
        <f t="shared" ref="X145:X152" si="71">+W145/B145*100</f>
        <v>0</v>
      </c>
      <c r="Y145" s="25">
        <v>384787.74</v>
      </c>
      <c r="Z145" s="26">
        <f t="shared" si="67"/>
        <v>44.686035699636122</v>
      </c>
      <c r="AA145" s="27" t="s">
        <v>23</v>
      </c>
      <c r="AB145" s="33"/>
      <c r="AF145" s="40"/>
      <c r="AH145" s="40"/>
    </row>
    <row r="146" spans="1:34" x14ac:dyDescent="0.2">
      <c r="A146" s="24" t="s">
        <v>24</v>
      </c>
      <c r="B146" s="25">
        <v>880986.7</v>
      </c>
      <c r="C146" s="44">
        <v>0</v>
      </c>
      <c r="D146" s="26">
        <f t="shared" si="63"/>
        <v>0</v>
      </c>
      <c r="E146" s="25">
        <v>880986.7</v>
      </c>
      <c r="F146" s="26">
        <f t="shared" ref="F146:F151" si="72">+E146/B146*100</f>
        <v>100</v>
      </c>
      <c r="G146" s="25">
        <f>+B146-I146-K146-O146-M146-Q146-Y146-S146-U146-W146</f>
        <v>325088.59999999986</v>
      </c>
      <c r="H146" s="26">
        <f t="shared" si="64"/>
        <v>36.900511664932047</v>
      </c>
      <c r="I146" s="51">
        <v>18914.28</v>
      </c>
      <c r="J146" s="26">
        <f t="shared" si="65"/>
        <v>2.1469427404522676</v>
      </c>
      <c r="K146" s="44">
        <v>11955.9</v>
      </c>
      <c r="L146" s="26">
        <f t="shared" si="68"/>
        <v>1.3571033478711996</v>
      </c>
      <c r="M146" s="25">
        <v>0</v>
      </c>
      <c r="N146" s="26">
        <f t="shared" si="66"/>
        <v>0</v>
      </c>
      <c r="O146" s="25">
        <v>0</v>
      </c>
      <c r="P146" s="26">
        <f t="shared" si="41"/>
        <v>0</v>
      </c>
      <c r="Q146" s="25">
        <v>0</v>
      </c>
      <c r="R146" s="26">
        <f t="shared" si="69"/>
        <v>0</v>
      </c>
      <c r="S146" s="25">
        <v>0</v>
      </c>
      <c r="T146" s="26">
        <f t="shared" si="62"/>
        <v>0</v>
      </c>
      <c r="U146" s="25">
        <v>0</v>
      </c>
      <c r="V146" s="26">
        <f t="shared" si="70"/>
        <v>0</v>
      </c>
      <c r="W146" s="25">
        <v>397500</v>
      </c>
      <c r="X146" s="26">
        <f t="shared" si="71"/>
        <v>45.119863898058846</v>
      </c>
      <c r="Y146" s="25">
        <v>127527.92</v>
      </c>
      <c r="Z146" s="26">
        <f t="shared" si="67"/>
        <v>14.475578348685628</v>
      </c>
      <c r="AA146" s="27" t="s">
        <v>34</v>
      </c>
      <c r="AB146" s="33"/>
      <c r="AF146" s="40"/>
      <c r="AH146" s="40"/>
    </row>
    <row r="147" spans="1:34" x14ac:dyDescent="0.2">
      <c r="A147" s="24" t="s">
        <v>25</v>
      </c>
      <c r="B147" s="25">
        <v>1551310.12</v>
      </c>
      <c r="C147" s="44">
        <v>0</v>
      </c>
      <c r="D147" s="26">
        <f t="shared" si="63"/>
        <v>0</v>
      </c>
      <c r="E147" s="25">
        <v>1551310.12</v>
      </c>
      <c r="F147" s="26">
        <f t="shared" si="72"/>
        <v>100</v>
      </c>
      <c r="G147" s="25">
        <f>+B147-I147-K147-O147-M147-Q147-Y147-S147-U147-W147</f>
        <v>1392907.34</v>
      </c>
      <c r="H147" s="26">
        <f t="shared" si="64"/>
        <v>89.789096457386606</v>
      </c>
      <c r="I147" s="51">
        <v>3902.55</v>
      </c>
      <c r="J147" s="26">
        <f t="shared" si="65"/>
        <v>0.25156478705882485</v>
      </c>
      <c r="K147" s="44">
        <v>0</v>
      </c>
      <c r="L147" s="26">
        <f t="shared" si="68"/>
        <v>0</v>
      </c>
      <c r="M147" s="25">
        <v>0</v>
      </c>
      <c r="N147" s="26">
        <f t="shared" si="66"/>
        <v>0</v>
      </c>
      <c r="O147" s="25">
        <v>0</v>
      </c>
      <c r="P147" s="26">
        <f t="shared" si="41"/>
        <v>0</v>
      </c>
      <c r="Q147" s="25">
        <v>0</v>
      </c>
      <c r="R147" s="26">
        <f t="shared" si="69"/>
        <v>0</v>
      </c>
      <c r="S147" s="25">
        <v>0</v>
      </c>
      <c r="T147" s="26">
        <f t="shared" si="62"/>
        <v>0</v>
      </c>
      <c r="U147" s="25">
        <v>0</v>
      </c>
      <c r="V147" s="26">
        <f t="shared" si="70"/>
        <v>0</v>
      </c>
      <c r="W147" s="25">
        <v>143000</v>
      </c>
      <c r="X147" s="26">
        <f t="shared" si="71"/>
        <v>9.2180150284844391</v>
      </c>
      <c r="Y147" s="25">
        <v>11500.23</v>
      </c>
      <c r="Z147" s="26">
        <f t="shared" si="67"/>
        <v>0.74132372707012306</v>
      </c>
      <c r="AA147" s="27" t="s">
        <v>67</v>
      </c>
      <c r="AB147" s="33"/>
      <c r="AF147" s="40"/>
      <c r="AH147" s="40"/>
    </row>
    <row r="148" spans="1:34" x14ac:dyDescent="0.2">
      <c r="A148" s="24" t="s">
        <v>26</v>
      </c>
      <c r="B148" s="25">
        <v>3089429.45</v>
      </c>
      <c r="C148" s="44">
        <v>0</v>
      </c>
      <c r="D148" s="26">
        <f t="shared" si="63"/>
        <v>0</v>
      </c>
      <c r="E148" s="25">
        <v>3089429.45</v>
      </c>
      <c r="F148" s="26">
        <f t="shared" si="72"/>
        <v>100</v>
      </c>
      <c r="G148" s="25">
        <v>2787674.4000000004</v>
      </c>
      <c r="H148" s="26">
        <f t="shared" si="64"/>
        <v>90.232660920611096</v>
      </c>
      <c r="I148" s="51">
        <v>2850.51</v>
      </c>
      <c r="J148" s="26">
        <f t="shared" si="65"/>
        <v>9.2266551029349442E-2</v>
      </c>
      <c r="K148" s="44">
        <v>4877.68</v>
      </c>
      <c r="L148" s="26">
        <f t="shared" si="68"/>
        <v>0.15788287381024352</v>
      </c>
      <c r="M148" s="25">
        <v>0</v>
      </c>
      <c r="N148" s="26">
        <f t="shared" si="66"/>
        <v>0</v>
      </c>
      <c r="O148" s="25">
        <v>0</v>
      </c>
      <c r="P148" s="26">
        <f t="shared" si="41"/>
        <v>0</v>
      </c>
      <c r="Q148" s="25">
        <v>0</v>
      </c>
      <c r="R148" s="26">
        <f t="shared" si="69"/>
        <v>0</v>
      </c>
      <c r="S148" s="25">
        <v>0</v>
      </c>
      <c r="T148" s="26">
        <f t="shared" si="62"/>
        <v>0</v>
      </c>
      <c r="U148" s="25">
        <v>0</v>
      </c>
      <c r="V148" s="26">
        <f t="shared" si="70"/>
        <v>0</v>
      </c>
      <c r="W148" s="25">
        <v>202940</v>
      </c>
      <c r="X148" s="26">
        <f t="shared" si="71"/>
        <v>6.5688504393586324</v>
      </c>
      <c r="Y148" s="25">
        <v>91086.86</v>
      </c>
      <c r="Z148" s="26">
        <f t="shared" si="67"/>
        <v>2.9483392151906882</v>
      </c>
      <c r="AA148" s="27" t="s">
        <v>27</v>
      </c>
      <c r="AB148" s="33"/>
      <c r="AF148" s="40"/>
      <c r="AH148" s="40"/>
    </row>
    <row r="149" spans="1:34" x14ac:dyDescent="0.2">
      <c r="A149" s="24" t="s">
        <v>28</v>
      </c>
      <c r="B149" s="25">
        <v>2397279.27</v>
      </c>
      <c r="C149" s="44">
        <v>0</v>
      </c>
      <c r="D149" s="26">
        <f t="shared" si="63"/>
        <v>0</v>
      </c>
      <c r="E149" s="25">
        <v>2397279.27</v>
      </c>
      <c r="F149" s="26">
        <f t="shared" si="72"/>
        <v>100</v>
      </c>
      <c r="G149" s="25">
        <v>2022215.6</v>
      </c>
      <c r="H149" s="26">
        <f t="shared" si="64"/>
        <v>84.354610883528807</v>
      </c>
      <c r="I149" s="51">
        <v>18254.59</v>
      </c>
      <c r="J149" s="26">
        <f t="shared" si="65"/>
        <v>0.76147114891624623</v>
      </c>
      <c r="K149" s="44">
        <v>8481</v>
      </c>
      <c r="L149" s="26">
        <f t="shared" si="68"/>
        <v>0.35377605380119104</v>
      </c>
      <c r="M149" s="25">
        <v>0</v>
      </c>
      <c r="N149" s="26">
        <f t="shared" si="66"/>
        <v>0</v>
      </c>
      <c r="O149" s="25">
        <v>0</v>
      </c>
      <c r="P149" s="26">
        <f t="shared" si="41"/>
        <v>0</v>
      </c>
      <c r="Q149" s="25">
        <v>0</v>
      </c>
      <c r="R149" s="26">
        <f t="shared" si="69"/>
        <v>0</v>
      </c>
      <c r="S149" s="25">
        <v>0</v>
      </c>
      <c r="T149" s="26">
        <f t="shared" si="62"/>
        <v>0</v>
      </c>
      <c r="U149" s="25">
        <v>0</v>
      </c>
      <c r="V149" s="26">
        <f t="shared" si="70"/>
        <v>0</v>
      </c>
      <c r="W149" s="25">
        <v>0</v>
      </c>
      <c r="X149" s="26">
        <f t="shared" si="71"/>
        <v>0</v>
      </c>
      <c r="Y149" s="51">
        <v>348328.08</v>
      </c>
      <c r="Z149" s="26">
        <f t="shared" si="67"/>
        <v>14.530141913753752</v>
      </c>
      <c r="AA149" s="27" t="s">
        <v>28</v>
      </c>
      <c r="AB149" s="33"/>
      <c r="AF149" s="40"/>
      <c r="AH149" s="40"/>
    </row>
    <row r="150" spans="1:34" x14ac:dyDescent="0.2">
      <c r="A150" s="24" t="s">
        <v>29</v>
      </c>
      <c r="B150" s="25">
        <v>3243819.69</v>
      </c>
      <c r="C150" s="44">
        <v>0</v>
      </c>
      <c r="D150" s="26">
        <f t="shared" si="63"/>
        <v>0</v>
      </c>
      <c r="E150" s="25">
        <v>3243819.69</v>
      </c>
      <c r="F150" s="26">
        <f t="shared" si="72"/>
        <v>100</v>
      </c>
      <c r="G150" s="33">
        <v>1965262.27</v>
      </c>
      <c r="H150" s="26">
        <f t="shared" si="64"/>
        <v>60.584818449018051</v>
      </c>
      <c r="I150" s="51">
        <v>3017.2</v>
      </c>
      <c r="J150" s="26">
        <f t="shared" si="65"/>
        <v>9.3013801269576729E-2</v>
      </c>
      <c r="K150" s="44">
        <v>4309.0600000000004</v>
      </c>
      <c r="L150" s="26">
        <f t="shared" si="68"/>
        <v>0.13283907281541904</v>
      </c>
      <c r="M150" s="25">
        <v>0</v>
      </c>
      <c r="N150" s="26">
        <f t="shared" si="66"/>
        <v>0</v>
      </c>
      <c r="O150" s="25">
        <v>0</v>
      </c>
      <c r="P150" s="26">
        <f t="shared" si="41"/>
        <v>0</v>
      </c>
      <c r="Q150" s="25">
        <v>0</v>
      </c>
      <c r="R150" s="26">
        <f t="shared" si="69"/>
        <v>0</v>
      </c>
      <c r="S150" s="25">
        <v>0</v>
      </c>
      <c r="T150" s="26">
        <f t="shared" si="62"/>
        <v>0</v>
      </c>
      <c r="U150" s="25">
        <v>0</v>
      </c>
      <c r="V150" s="26">
        <f t="shared" si="70"/>
        <v>0</v>
      </c>
      <c r="W150" s="25">
        <v>70350</v>
      </c>
      <c r="X150" s="26">
        <f t="shared" si="71"/>
        <v>2.1687395331150481</v>
      </c>
      <c r="Y150" s="51">
        <v>1200881.1599999999</v>
      </c>
      <c r="Z150" s="26">
        <f t="shared" ref="Z150:Z162" si="73">+Y150/B150*100</f>
        <v>37.020589143781905</v>
      </c>
      <c r="AA150" s="27" t="s">
        <v>30</v>
      </c>
      <c r="AB150" s="33"/>
      <c r="AF150" s="40"/>
      <c r="AH150" s="40"/>
    </row>
    <row r="151" spans="1:34" x14ac:dyDescent="0.2">
      <c r="A151" s="24" t="s">
        <v>31</v>
      </c>
      <c r="B151" s="25">
        <v>83830189.75</v>
      </c>
      <c r="C151" s="25">
        <v>80410000</v>
      </c>
      <c r="D151" s="26">
        <f t="shared" si="63"/>
        <v>95.920097807007537</v>
      </c>
      <c r="E151" s="25">
        <v>3420189.75</v>
      </c>
      <c r="F151" s="26">
        <f t="shared" si="72"/>
        <v>4.0799021929924715</v>
      </c>
      <c r="G151" s="130">
        <v>2941071.9299999946</v>
      </c>
      <c r="H151" s="26">
        <f t="shared" si="64"/>
        <v>3.5083684514742433</v>
      </c>
      <c r="I151" s="62">
        <v>0</v>
      </c>
      <c r="J151" s="26">
        <f t="shared" si="65"/>
        <v>0</v>
      </c>
      <c r="K151" s="44">
        <v>3663.51</v>
      </c>
      <c r="L151" s="26">
        <f t="shared" si="68"/>
        <v>4.3701559198725303E-3</v>
      </c>
      <c r="M151" s="25">
        <v>0</v>
      </c>
      <c r="N151" s="26">
        <f t="shared" si="66"/>
        <v>0</v>
      </c>
      <c r="O151" s="25">
        <v>0</v>
      </c>
      <c r="P151" s="26">
        <f t="shared" si="41"/>
        <v>0</v>
      </c>
      <c r="Q151" s="25">
        <v>0</v>
      </c>
      <c r="R151" s="26">
        <f t="shared" si="69"/>
        <v>0</v>
      </c>
      <c r="S151" s="25">
        <v>0</v>
      </c>
      <c r="T151" s="26">
        <f t="shared" si="62"/>
        <v>0</v>
      </c>
      <c r="U151" s="25">
        <v>80450160</v>
      </c>
      <c r="V151" s="26">
        <f t="shared" si="70"/>
        <v>95.968004175965731</v>
      </c>
      <c r="W151" s="25">
        <v>150750</v>
      </c>
      <c r="X151" s="26">
        <f t="shared" si="71"/>
        <v>0.17982781674426546</v>
      </c>
      <c r="Y151" s="62">
        <v>284544.31</v>
      </c>
      <c r="Z151" s="101">
        <f t="shared" si="73"/>
        <v>0.339429399895877</v>
      </c>
      <c r="AA151" s="27" t="s">
        <v>31</v>
      </c>
      <c r="AB151" s="33"/>
      <c r="AF151" s="40"/>
      <c r="AH151" s="40"/>
    </row>
    <row r="152" spans="1:34" ht="12" thickBot="1" x14ac:dyDescent="0.25">
      <c r="A152" s="28" t="s">
        <v>32</v>
      </c>
      <c r="B152" s="29">
        <v>1835237.48</v>
      </c>
      <c r="C152" s="45">
        <v>0</v>
      </c>
      <c r="D152" s="30">
        <f t="shared" si="63"/>
        <v>0</v>
      </c>
      <c r="E152" s="29">
        <v>1835237.48</v>
      </c>
      <c r="F152" s="30">
        <f t="shared" ref="F152:F157" si="74">+E152/B152*100</f>
        <v>100</v>
      </c>
      <c r="G152" s="131">
        <v>935907.25</v>
      </c>
      <c r="H152" s="30">
        <f t="shared" si="64"/>
        <v>50.996520079788255</v>
      </c>
      <c r="I152" s="72">
        <v>12860.18</v>
      </c>
      <c r="J152" s="30">
        <f t="shared" si="65"/>
        <v>0.70073656080737845</v>
      </c>
      <c r="K152" s="45">
        <v>6242.29</v>
      </c>
      <c r="L152" s="30">
        <f t="shared" si="68"/>
        <v>0.3401352723027431</v>
      </c>
      <c r="M152" s="29">
        <v>0</v>
      </c>
      <c r="N152" s="30">
        <f t="shared" si="66"/>
        <v>0</v>
      </c>
      <c r="O152" s="29">
        <v>0</v>
      </c>
      <c r="P152" s="30">
        <f t="shared" si="41"/>
        <v>0</v>
      </c>
      <c r="Q152" s="29">
        <v>0</v>
      </c>
      <c r="R152" s="30">
        <f t="shared" si="69"/>
        <v>0</v>
      </c>
      <c r="S152" s="29">
        <v>0</v>
      </c>
      <c r="T152" s="30">
        <f t="shared" si="62"/>
        <v>0</v>
      </c>
      <c r="U152" s="29">
        <v>30120</v>
      </c>
      <c r="V152" s="30">
        <f t="shared" si="70"/>
        <v>1.6412044941453572</v>
      </c>
      <c r="W152" s="29">
        <v>60300</v>
      </c>
      <c r="X152" s="30">
        <f t="shared" si="71"/>
        <v>3.2856783199523587</v>
      </c>
      <c r="Y152" s="72">
        <v>789807.76</v>
      </c>
      <c r="Z152" s="103">
        <f t="shared" si="73"/>
        <v>43.035725273003905</v>
      </c>
      <c r="AA152" s="31" t="s">
        <v>32</v>
      </c>
      <c r="AB152" s="33"/>
      <c r="AF152" s="40"/>
      <c r="AH152" s="40"/>
    </row>
    <row r="153" spans="1:34" ht="12" thickBot="1" x14ac:dyDescent="0.25">
      <c r="A153" s="151">
        <v>2017</v>
      </c>
      <c r="B153" s="46">
        <f>+SUM(B154:B165)</f>
        <v>47455345.07</v>
      </c>
      <c r="C153" s="46">
        <f>+SUM(C154:C165)</f>
        <v>0</v>
      </c>
      <c r="D153" s="47">
        <f>+C153/B153*100</f>
        <v>0</v>
      </c>
      <c r="E153" s="46">
        <f>+SUM(E154:E165)</f>
        <v>47455345.07</v>
      </c>
      <c r="F153" s="47">
        <f>+E153/B153*100</f>
        <v>100</v>
      </c>
      <c r="G153" s="46">
        <f>+SUM(G154:G165)</f>
        <v>23773597.780000001</v>
      </c>
      <c r="H153" s="32">
        <f>+G153/B153*100</f>
        <v>50.096775705523278</v>
      </c>
      <c r="I153" s="46">
        <f>+SUM(I154:I165)</f>
        <v>3793.6800000000003</v>
      </c>
      <c r="J153" s="47">
        <f>+I153/B153*100</f>
        <v>7.994210124073595E-3</v>
      </c>
      <c r="K153" s="46">
        <f>+SUM(K154:K165)</f>
        <v>59744.55</v>
      </c>
      <c r="L153" s="47">
        <f>+K153/B153*100</f>
        <v>0.12589635564101906</v>
      </c>
      <c r="M153" s="46">
        <f>+SUM(M154:M165)</f>
        <v>0</v>
      </c>
      <c r="N153" s="32">
        <f>+M153/B153*100</f>
        <v>0</v>
      </c>
      <c r="O153" s="46">
        <f>+SUM(O154:O165)</f>
        <v>0</v>
      </c>
      <c r="P153" s="32">
        <f>+O153/B153*100</f>
        <v>0</v>
      </c>
      <c r="Q153" s="46">
        <f>+SUM(Q154:Q165)</f>
        <v>0</v>
      </c>
      <c r="R153" s="32">
        <f>+Q153/B153*100</f>
        <v>0</v>
      </c>
      <c r="S153" s="46">
        <f>+SUM(S154:S165)</f>
        <v>0</v>
      </c>
      <c r="T153" s="47">
        <f>+S153/B153*100</f>
        <v>0</v>
      </c>
      <c r="U153" s="46">
        <f>+SUM(U154:U165)</f>
        <v>9285350.1400000006</v>
      </c>
      <c r="V153" s="47">
        <f>+U153/B153*100</f>
        <v>19.566500098784342</v>
      </c>
      <c r="W153" s="46">
        <f>+SUM(W154:W165)</f>
        <v>2107214.7000000002</v>
      </c>
      <c r="X153" s="47">
        <f>+W153/B153*100</f>
        <v>4.4404159255226343</v>
      </c>
      <c r="Y153" s="46">
        <f>+SUM(Y154:Y165)</f>
        <v>12225643.989999998</v>
      </c>
      <c r="Z153" s="47">
        <f>+Y153/B153*100</f>
        <v>25.762417219738488</v>
      </c>
      <c r="AA153" s="35">
        <v>2017</v>
      </c>
      <c r="AB153" s="33"/>
      <c r="AF153" s="40"/>
      <c r="AH153" s="40"/>
    </row>
    <row r="154" spans="1:34" x14ac:dyDescent="0.2">
      <c r="A154" s="24" t="s">
        <v>18</v>
      </c>
      <c r="B154" s="25">
        <v>2887650.3</v>
      </c>
      <c r="C154" s="44">
        <v>0</v>
      </c>
      <c r="D154" s="26">
        <f t="shared" si="63"/>
        <v>0</v>
      </c>
      <c r="E154" s="25">
        <v>2887650.3</v>
      </c>
      <c r="F154" s="26">
        <f t="shared" si="74"/>
        <v>100</v>
      </c>
      <c r="G154" s="33">
        <v>2642980.94</v>
      </c>
      <c r="H154" s="26">
        <f t="shared" ref="H154:H157" si="75">+G154/B154*100</f>
        <v>91.527043284985027</v>
      </c>
      <c r="I154" s="25">
        <v>940.9</v>
      </c>
      <c r="J154" s="26">
        <f t="shared" ref="J154:J157" si="76">+I154/B154*100</f>
        <v>3.2583585346189603E-2</v>
      </c>
      <c r="K154" s="44">
        <v>0</v>
      </c>
      <c r="L154" s="26">
        <f t="shared" ref="L154:L165" si="77">+K154/B154*100</f>
        <v>0</v>
      </c>
      <c r="M154" s="25">
        <v>0</v>
      </c>
      <c r="N154" s="26">
        <f t="shared" ref="N154:N165" si="78">+M154/B154*100</f>
        <v>0</v>
      </c>
      <c r="O154" s="25">
        <v>0</v>
      </c>
      <c r="P154" s="26">
        <f t="shared" ref="P154:P165" si="79">+O154/B154*100</f>
        <v>0</v>
      </c>
      <c r="Q154" s="25">
        <v>0</v>
      </c>
      <c r="R154" s="26">
        <f t="shared" ref="R154:R165" si="80">+Q154/B154*100</f>
        <v>0</v>
      </c>
      <c r="S154" s="25">
        <v>0</v>
      </c>
      <c r="T154" s="26">
        <f t="shared" ref="T154:T165" si="81">+S154/B154*100</f>
        <v>0</v>
      </c>
      <c r="U154" s="25">
        <v>0</v>
      </c>
      <c r="V154" s="26">
        <f t="shared" ref="V154:V165" si="82">+U154/B154*100</f>
        <v>0</v>
      </c>
      <c r="W154" s="25">
        <v>125625</v>
      </c>
      <c r="X154" s="26">
        <f t="shared" ref="X154:X162" si="83">+W154/B154*100</f>
        <v>4.3504229026624177</v>
      </c>
      <c r="Y154" s="51">
        <v>118103.46</v>
      </c>
      <c r="Z154" s="26">
        <f t="shared" si="73"/>
        <v>4.0899502270063666</v>
      </c>
      <c r="AA154" s="27" t="s">
        <v>18</v>
      </c>
      <c r="AB154" s="33"/>
      <c r="AF154" s="40"/>
      <c r="AH154" s="40"/>
    </row>
    <row r="155" spans="1:34" ht="11.25" customHeight="1" x14ac:dyDescent="0.2">
      <c r="A155" s="48" t="s">
        <v>19</v>
      </c>
      <c r="B155" s="25">
        <v>9525258.7699999996</v>
      </c>
      <c r="C155" s="44">
        <v>0</v>
      </c>
      <c r="D155" s="26">
        <f>+C155/B155*100</f>
        <v>0</v>
      </c>
      <c r="E155" s="25">
        <v>9525258.7699999996</v>
      </c>
      <c r="F155" s="26">
        <f t="shared" si="74"/>
        <v>100</v>
      </c>
      <c r="G155" s="33">
        <v>2182582</v>
      </c>
      <c r="H155" s="26">
        <f t="shared" si="75"/>
        <v>22.913624214326727</v>
      </c>
      <c r="I155" s="33">
        <v>1892.38</v>
      </c>
      <c r="J155" s="26">
        <f t="shared" si="76"/>
        <v>1.9866966826771051E-2</v>
      </c>
      <c r="K155" s="44">
        <v>0</v>
      </c>
      <c r="L155" s="26">
        <f t="shared" si="77"/>
        <v>0</v>
      </c>
      <c r="M155" s="25">
        <v>0</v>
      </c>
      <c r="N155" s="26">
        <f t="shared" si="78"/>
        <v>0</v>
      </c>
      <c r="O155" s="25">
        <v>0</v>
      </c>
      <c r="P155" s="26">
        <f t="shared" si="79"/>
        <v>0</v>
      </c>
      <c r="Q155" s="25">
        <v>0</v>
      </c>
      <c r="R155" s="26">
        <f t="shared" si="80"/>
        <v>0</v>
      </c>
      <c r="S155" s="25">
        <v>0</v>
      </c>
      <c r="T155" s="26">
        <f t="shared" si="81"/>
        <v>0</v>
      </c>
      <c r="U155" s="25">
        <v>7105000</v>
      </c>
      <c r="V155" s="26">
        <f t="shared" si="82"/>
        <v>74.591149401393125</v>
      </c>
      <c r="W155" s="25">
        <v>0</v>
      </c>
      <c r="X155" s="26">
        <f t="shared" si="83"/>
        <v>0</v>
      </c>
      <c r="Y155" s="51">
        <v>235784.16</v>
      </c>
      <c r="Z155" s="26">
        <f t="shared" si="73"/>
        <v>2.4753570028208274</v>
      </c>
      <c r="AA155" s="27" t="s">
        <v>19</v>
      </c>
      <c r="AB155" s="33"/>
      <c r="AF155" s="40"/>
      <c r="AH155" s="40"/>
    </row>
    <row r="156" spans="1:34" ht="11.25" customHeight="1" x14ac:dyDescent="0.2">
      <c r="A156" s="24" t="s">
        <v>20</v>
      </c>
      <c r="B156" s="25">
        <v>3597406.67</v>
      </c>
      <c r="C156" s="44">
        <v>0</v>
      </c>
      <c r="D156" s="26">
        <f>+C156/B156*F156171</f>
        <v>0</v>
      </c>
      <c r="E156" s="25">
        <v>3597406.67</v>
      </c>
      <c r="F156" s="26">
        <f t="shared" si="74"/>
        <v>100</v>
      </c>
      <c r="G156" s="33">
        <v>1358866.7199999997</v>
      </c>
      <c r="H156" s="26">
        <f t="shared" si="75"/>
        <v>37.773508659225335</v>
      </c>
      <c r="I156" s="33">
        <v>960.4</v>
      </c>
      <c r="J156" s="26">
        <f t="shared" si="76"/>
        <v>2.6697009487670741E-2</v>
      </c>
      <c r="K156" s="44">
        <v>1501</v>
      </c>
      <c r="L156" s="26">
        <f t="shared" si="77"/>
        <v>4.1724501500410016E-2</v>
      </c>
      <c r="M156" s="25">
        <v>0</v>
      </c>
      <c r="N156" s="26">
        <f t="shared" si="78"/>
        <v>0</v>
      </c>
      <c r="O156" s="25">
        <v>0</v>
      </c>
      <c r="P156" s="26">
        <f t="shared" si="79"/>
        <v>0</v>
      </c>
      <c r="Q156" s="25">
        <v>0</v>
      </c>
      <c r="R156" s="26">
        <f t="shared" si="80"/>
        <v>0</v>
      </c>
      <c r="S156" s="25">
        <v>0</v>
      </c>
      <c r="T156" s="26">
        <f t="shared" si="81"/>
        <v>0</v>
      </c>
      <c r="U156" s="25">
        <v>0</v>
      </c>
      <c r="V156" s="26">
        <f t="shared" si="82"/>
        <v>0</v>
      </c>
      <c r="W156" s="25">
        <v>5050</v>
      </c>
      <c r="X156" s="26">
        <f t="shared" si="83"/>
        <v>0.14037890244974724</v>
      </c>
      <c r="Y156" s="51">
        <v>2231028.5500000003</v>
      </c>
      <c r="Z156" s="26">
        <f t="shared" si="73"/>
        <v>62.017690927336844</v>
      </c>
      <c r="AA156" s="27" t="s">
        <v>20</v>
      </c>
      <c r="AB156" s="33"/>
      <c r="AF156" s="40"/>
      <c r="AH156" s="40"/>
    </row>
    <row r="157" spans="1:34" ht="11.25" customHeight="1" x14ac:dyDescent="0.2">
      <c r="A157" s="24" t="s">
        <v>21</v>
      </c>
      <c r="B157" s="25">
        <v>2926873.19</v>
      </c>
      <c r="C157" s="44">
        <v>0</v>
      </c>
      <c r="D157" s="26">
        <f t="shared" ref="D157:D161" si="84">+C157/B157*100</f>
        <v>0</v>
      </c>
      <c r="E157" s="25">
        <v>2926873.19</v>
      </c>
      <c r="F157" s="26">
        <f t="shared" si="74"/>
        <v>100</v>
      </c>
      <c r="G157" s="33">
        <v>846111.27999999991</v>
      </c>
      <c r="H157" s="26">
        <f t="shared" si="75"/>
        <v>28.908368250829476</v>
      </c>
      <c r="I157" s="33">
        <v>0</v>
      </c>
      <c r="J157" s="26">
        <f t="shared" si="76"/>
        <v>0</v>
      </c>
      <c r="K157" s="44">
        <v>4201.5</v>
      </c>
      <c r="L157" s="26">
        <f t="shared" si="77"/>
        <v>0.14354909581853117</v>
      </c>
      <c r="M157" s="25">
        <v>0</v>
      </c>
      <c r="N157" s="26">
        <f t="shared" si="78"/>
        <v>0</v>
      </c>
      <c r="O157" s="25">
        <v>0</v>
      </c>
      <c r="P157" s="26">
        <f t="shared" si="79"/>
        <v>0</v>
      </c>
      <c r="Q157" s="25">
        <v>0</v>
      </c>
      <c r="R157" s="26">
        <f t="shared" si="80"/>
        <v>0</v>
      </c>
      <c r="S157" s="25">
        <v>0</v>
      </c>
      <c r="T157" s="26">
        <f t="shared" si="81"/>
        <v>0</v>
      </c>
      <c r="U157" s="25">
        <v>0</v>
      </c>
      <c r="V157" s="26">
        <f t="shared" si="82"/>
        <v>0</v>
      </c>
      <c r="W157" s="25">
        <v>20100</v>
      </c>
      <c r="X157" s="26">
        <f t="shared" si="83"/>
        <v>0.68673969438354787</v>
      </c>
      <c r="Y157" s="51">
        <v>2056460.41</v>
      </c>
      <c r="Z157" s="26">
        <f t="shared" si="73"/>
        <v>70.261342958968442</v>
      </c>
      <c r="AA157" s="27" t="s">
        <v>21</v>
      </c>
      <c r="AB157" s="33"/>
      <c r="AF157" s="40"/>
      <c r="AH157" s="40"/>
    </row>
    <row r="158" spans="1:34" ht="11.25" customHeight="1" x14ac:dyDescent="0.2">
      <c r="A158" s="24" t="s">
        <v>22</v>
      </c>
      <c r="B158" s="25">
        <v>2628473.17</v>
      </c>
      <c r="C158" s="44">
        <v>0</v>
      </c>
      <c r="D158" s="26">
        <f t="shared" si="84"/>
        <v>0</v>
      </c>
      <c r="E158" s="25">
        <v>2628473.17</v>
      </c>
      <c r="F158" s="26">
        <f t="shared" ref="F158:F165" si="85">+E158/B158*100</f>
        <v>100</v>
      </c>
      <c r="G158" s="33">
        <f>+B158-K158-U158-Y158</f>
        <v>1810179.8499999996</v>
      </c>
      <c r="H158" s="26">
        <f t="shared" ref="H158:H165" si="86">+G158/B158*100</f>
        <v>68.868112129141494</v>
      </c>
      <c r="I158" s="33">
        <v>0</v>
      </c>
      <c r="J158" s="26">
        <f t="shared" ref="J158:J165" si="87">+I158/B158*100</f>
        <v>0</v>
      </c>
      <c r="K158" s="44">
        <v>30107.58</v>
      </c>
      <c r="L158" s="26">
        <f t="shared" si="77"/>
        <v>1.1454398828807526</v>
      </c>
      <c r="M158" s="25">
        <v>0</v>
      </c>
      <c r="N158" s="26">
        <f t="shared" si="78"/>
        <v>0</v>
      </c>
      <c r="O158" s="25">
        <v>0</v>
      </c>
      <c r="P158" s="26">
        <f t="shared" si="79"/>
        <v>0</v>
      </c>
      <c r="Q158" s="25">
        <v>0</v>
      </c>
      <c r="R158" s="26">
        <f t="shared" si="80"/>
        <v>0</v>
      </c>
      <c r="S158" s="25">
        <v>0</v>
      </c>
      <c r="T158" s="26">
        <f t="shared" si="81"/>
        <v>0</v>
      </c>
      <c r="U158" s="25">
        <v>70350.14</v>
      </c>
      <c r="V158" s="26">
        <f t="shared" si="82"/>
        <v>2.6764640705843687</v>
      </c>
      <c r="W158" s="25">
        <v>0</v>
      </c>
      <c r="X158" s="26">
        <f t="shared" si="83"/>
        <v>0</v>
      </c>
      <c r="Y158" s="51">
        <v>717835.6</v>
      </c>
      <c r="Z158" s="26">
        <f t="shared" si="73"/>
        <v>27.309983917393382</v>
      </c>
      <c r="AA158" s="27" t="s">
        <v>23</v>
      </c>
      <c r="AB158" s="33"/>
      <c r="AF158" s="40"/>
      <c r="AH158" s="40"/>
    </row>
    <row r="159" spans="1:34" ht="11.25" customHeight="1" x14ac:dyDescent="0.2">
      <c r="A159" s="24" t="s">
        <v>24</v>
      </c>
      <c r="B159" s="25">
        <v>7678710.5599999996</v>
      </c>
      <c r="C159" s="44">
        <v>0</v>
      </c>
      <c r="D159" s="26">
        <f t="shared" si="84"/>
        <v>0</v>
      </c>
      <c r="E159" s="25">
        <v>7678710.5599999996</v>
      </c>
      <c r="F159" s="26">
        <f t="shared" si="85"/>
        <v>100</v>
      </c>
      <c r="G159" s="33">
        <v>7168527.29</v>
      </c>
      <c r="H159" s="26">
        <f t="shared" si="86"/>
        <v>93.355873150660855</v>
      </c>
      <c r="I159" s="33">
        <v>0</v>
      </c>
      <c r="J159" s="26">
        <f t="shared" si="87"/>
        <v>0</v>
      </c>
      <c r="K159" s="44">
        <v>3100.8</v>
      </c>
      <c r="L159" s="26">
        <f t="shared" si="77"/>
        <v>4.0381779932593273E-2</v>
      </c>
      <c r="M159" s="25">
        <v>0</v>
      </c>
      <c r="N159" s="26">
        <f t="shared" si="78"/>
        <v>0</v>
      </c>
      <c r="O159" s="25">
        <v>0</v>
      </c>
      <c r="P159" s="26">
        <f t="shared" si="79"/>
        <v>0</v>
      </c>
      <c r="Q159" s="25">
        <v>0</v>
      </c>
      <c r="R159" s="26">
        <f t="shared" si="80"/>
        <v>0</v>
      </c>
      <c r="S159" s="25">
        <v>0</v>
      </c>
      <c r="T159" s="26">
        <f t="shared" si="81"/>
        <v>0</v>
      </c>
      <c r="U159" s="25">
        <v>0</v>
      </c>
      <c r="V159" s="26">
        <f t="shared" si="82"/>
        <v>0</v>
      </c>
      <c r="W159" s="25">
        <v>0</v>
      </c>
      <c r="X159" s="26">
        <f t="shared" si="83"/>
        <v>0</v>
      </c>
      <c r="Y159" s="51">
        <v>507082.47</v>
      </c>
      <c r="Z159" s="26">
        <f t="shared" si="73"/>
        <v>6.603745069406548</v>
      </c>
      <c r="AA159" s="27" t="s">
        <v>34</v>
      </c>
      <c r="AB159" s="33"/>
      <c r="AF159" s="40"/>
      <c r="AH159" s="40"/>
    </row>
    <row r="160" spans="1:34" ht="11.25" customHeight="1" x14ac:dyDescent="0.2">
      <c r="A160" s="24" t="s">
        <v>25</v>
      </c>
      <c r="B160" s="25">
        <v>3249269.24</v>
      </c>
      <c r="C160" s="44">
        <v>0</v>
      </c>
      <c r="D160" s="26">
        <f t="shared" si="84"/>
        <v>0</v>
      </c>
      <c r="E160" s="25">
        <v>3249269.24</v>
      </c>
      <c r="F160" s="26">
        <f t="shared" si="85"/>
        <v>100</v>
      </c>
      <c r="G160" s="33">
        <v>2062710.79</v>
      </c>
      <c r="H160" s="26">
        <f t="shared" si="86"/>
        <v>63.482298253622091</v>
      </c>
      <c r="I160" s="33">
        <v>0</v>
      </c>
      <c r="J160" s="26">
        <f t="shared" si="87"/>
        <v>0</v>
      </c>
      <c r="K160" s="44">
        <v>7600.28</v>
      </c>
      <c r="L160" s="26">
        <f t="shared" si="77"/>
        <v>0.23390736312143834</v>
      </c>
      <c r="M160" s="25">
        <v>0</v>
      </c>
      <c r="N160" s="26">
        <f t="shared" si="78"/>
        <v>0</v>
      </c>
      <c r="O160" s="25">
        <v>0</v>
      </c>
      <c r="P160" s="26">
        <f t="shared" si="79"/>
        <v>0</v>
      </c>
      <c r="Q160" s="25">
        <v>0</v>
      </c>
      <c r="R160" s="26">
        <f t="shared" si="80"/>
        <v>0</v>
      </c>
      <c r="S160" s="25">
        <v>0</v>
      </c>
      <c r="T160" s="26">
        <f t="shared" si="81"/>
        <v>0</v>
      </c>
      <c r="U160" s="25">
        <v>0</v>
      </c>
      <c r="V160" s="26">
        <f t="shared" si="82"/>
        <v>0</v>
      </c>
      <c r="W160" s="25">
        <v>891000</v>
      </c>
      <c r="X160" s="26">
        <f t="shared" si="83"/>
        <v>27.421550329882788</v>
      </c>
      <c r="Y160" s="51">
        <v>287958.17000000004</v>
      </c>
      <c r="Z160" s="26">
        <f t="shared" si="73"/>
        <v>8.8622440533736757</v>
      </c>
      <c r="AA160" s="27" t="s">
        <v>67</v>
      </c>
      <c r="AB160" s="33"/>
      <c r="AF160" s="40"/>
      <c r="AH160" s="40"/>
    </row>
    <row r="161" spans="1:34" ht="11.25" customHeight="1" x14ac:dyDescent="0.2">
      <c r="A161" s="24" t="s">
        <v>26</v>
      </c>
      <c r="B161" s="25">
        <v>2536366.98</v>
      </c>
      <c r="C161" s="44">
        <v>0</v>
      </c>
      <c r="D161" s="26">
        <f t="shared" si="84"/>
        <v>0</v>
      </c>
      <c r="E161" s="25">
        <v>2536366.98</v>
      </c>
      <c r="F161" s="26">
        <f t="shared" si="85"/>
        <v>100</v>
      </c>
      <c r="G161" s="33">
        <v>717396.01</v>
      </c>
      <c r="H161" s="26">
        <f t="shared" si="86"/>
        <v>28.284393215054394</v>
      </c>
      <c r="I161" s="33">
        <v>0</v>
      </c>
      <c r="J161" s="26">
        <f t="shared" si="87"/>
        <v>0</v>
      </c>
      <c r="K161" s="44">
        <v>8447.7900000000009</v>
      </c>
      <c r="L161" s="26">
        <f t="shared" si="77"/>
        <v>0.33306655017248338</v>
      </c>
      <c r="M161" s="25">
        <v>0</v>
      </c>
      <c r="N161" s="26">
        <f t="shared" si="78"/>
        <v>0</v>
      </c>
      <c r="O161" s="25">
        <v>0</v>
      </c>
      <c r="P161" s="26">
        <f t="shared" si="79"/>
        <v>0</v>
      </c>
      <c r="Q161" s="25">
        <v>0</v>
      </c>
      <c r="R161" s="26">
        <f t="shared" si="80"/>
        <v>0</v>
      </c>
      <c r="S161" s="25">
        <v>0</v>
      </c>
      <c r="T161" s="26">
        <f t="shared" si="81"/>
        <v>0</v>
      </c>
      <c r="U161" s="25">
        <v>0</v>
      </c>
      <c r="V161" s="26">
        <f t="shared" si="82"/>
        <v>0</v>
      </c>
      <c r="W161" s="25">
        <v>641542.19999999995</v>
      </c>
      <c r="X161" s="26">
        <f t="shared" si="83"/>
        <v>25.293745150396173</v>
      </c>
      <c r="Y161" s="51">
        <v>1168980.98</v>
      </c>
      <c r="Z161" s="26">
        <f t="shared" si="73"/>
        <v>46.08879508437694</v>
      </c>
      <c r="AA161" s="27" t="s">
        <v>27</v>
      </c>
      <c r="AB161" s="33"/>
      <c r="AF161" s="40"/>
      <c r="AH161" s="40"/>
    </row>
    <row r="162" spans="1:34" ht="11.25" customHeight="1" x14ac:dyDescent="0.2">
      <c r="A162" s="24" t="s">
        <v>28</v>
      </c>
      <c r="B162" s="25">
        <v>721328.06</v>
      </c>
      <c r="C162" s="44">
        <v>0</v>
      </c>
      <c r="D162" s="26">
        <f t="shared" ref="D162:D165" si="88">+C162/B162*100</f>
        <v>0</v>
      </c>
      <c r="E162" s="25">
        <v>721328.06</v>
      </c>
      <c r="F162" s="26">
        <f t="shared" si="85"/>
        <v>100</v>
      </c>
      <c r="G162" s="33">
        <v>610918.16</v>
      </c>
      <c r="H162" s="26">
        <f t="shared" si="86"/>
        <v>84.693524885195785</v>
      </c>
      <c r="I162" s="33">
        <v>0</v>
      </c>
      <c r="J162" s="26">
        <f t="shared" si="87"/>
        <v>0</v>
      </c>
      <c r="K162" s="44">
        <v>0</v>
      </c>
      <c r="L162" s="26">
        <f t="shared" si="77"/>
        <v>0</v>
      </c>
      <c r="M162" s="25">
        <v>0</v>
      </c>
      <c r="N162" s="26">
        <f t="shared" si="78"/>
        <v>0</v>
      </c>
      <c r="O162" s="25">
        <v>0</v>
      </c>
      <c r="P162" s="26">
        <f t="shared" si="79"/>
        <v>0</v>
      </c>
      <c r="Q162" s="25">
        <v>0</v>
      </c>
      <c r="R162" s="26">
        <f t="shared" si="80"/>
        <v>0</v>
      </c>
      <c r="S162" s="25">
        <v>0</v>
      </c>
      <c r="T162" s="26">
        <f t="shared" si="81"/>
        <v>0</v>
      </c>
      <c r="U162" s="25">
        <v>0</v>
      </c>
      <c r="V162" s="26">
        <f t="shared" si="82"/>
        <v>0</v>
      </c>
      <c r="W162" s="25">
        <v>57347.5</v>
      </c>
      <c r="X162" s="26">
        <f t="shared" si="83"/>
        <v>7.9502660689506506</v>
      </c>
      <c r="Y162" s="51">
        <v>53062.400000000001</v>
      </c>
      <c r="Z162" s="26">
        <f t="shared" si="73"/>
        <v>7.3562090458535607</v>
      </c>
      <c r="AA162" s="27" t="s">
        <v>28</v>
      </c>
      <c r="AB162" s="33"/>
      <c r="AF162" s="40"/>
      <c r="AH162" s="40"/>
    </row>
    <row r="163" spans="1:34" ht="11.25" customHeight="1" x14ac:dyDescent="0.2">
      <c r="A163" s="24" t="s">
        <v>29</v>
      </c>
      <c r="B163" s="25">
        <v>5385890.7300000004</v>
      </c>
      <c r="C163" s="44">
        <v>0</v>
      </c>
      <c r="D163" s="26">
        <f t="shared" si="88"/>
        <v>0</v>
      </c>
      <c r="E163" s="25">
        <v>5385890.7300000004</v>
      </c>
      <c r="F163" s="26">
        <f t="shared" si="85"/>
        <v>100</v>
      </c>
      <c r="G163" s="33">
        <v>425380.77999999997</v>
      </c>
      <c r="H163" s="26">
        <f t="shared" si="86"/>
        <v>7.898058117491737</v>
      </c>
      <c r="I163" s="33">
        <v>0</v>
      </c>
      <c r="J163" s="26">
        <f t="shared" si="87"/>
        <v>0</v>
      </c>
      <c r="K163" s="44">
        <v>0</v>
      </c>
      <c r="L163" s="26">
        <f t="shared" si="77"/>
        <v>0</v>
      </c>
      <c r="M163" s="25">
        <v>0</v>
      </c>
      <c r="N163" s="26">
        <f t="shared" si="78"/>
        <v>0</v>
      </c>
      <c r="O163" s="25">
        <v>0</v>
      </c>
      <c r="P163" s="26">
        <f t="shared" si="79"/>
        <v>0</v>
      </c>
      <c r="Q163" s="25">
        <v>0</v>
      </c>
      <c r="R163" s="26">
        <f t="shared" si="80"/>
        <v>0</v>
      </c>
      <c r="S163" s="25">
        <v>0</v>
      </c>
      <c r="T163" s="26">
        <f t="shared" si="81"/>
        <v>0</v>
      </c>
      <c r="U163" s="25">
        <v>0</v>
      </c>
      <c r="V163" s="26">
        <f t="shared" si="82"/>
        <v>0</v>
      </c>
      <c r="W163" s="25">
        <v>156750</v>
      </c>
      <c r="X163" s="26">
        <f t="shared" ref="X163:X168" si="89">+W163/B163*100</f>
        <v>2.9103821049856311</v>
      </c>
      <c r="Y163" s="51">
        <v>4803759.95</v>
      </c>
      <c r="Z163" s="26">
        <f t="shared" ref="Z163:Z167" si="90">+Y163/B163*100</f>
        <v>89.191559777522627</v>
      </c>
      <c r="AA163" s="27" t="s">
        <v>30</v>
      </c>
      <c r="AB163" s="33"/>
      <c r="AF163" s="40"/>
      <c r="AH163" s="40"/>
    </row>
    <row r="164" spans="1:34" ht="11.25" customHeight="1" x14ac:dyDescent="0.2">
      <c r="A164" s="24" t="s">
        <v>31</v>
      </c>
      <c r="B164" s="25">
        <v>1407153.55</v>
      </c>
      <c r="C164" s="44">
        <v>0</v>
      </c>
      <c r="D164" s="26">
        <f t="shared" si="88"/>
        <v>0</v>
      </c>
      <c r="E164" s="25">
        <v>1407153.55</v>
      </c>
      <c r="F164" s="26">
        <f t="shared" si="85"/>
        <v>100</v>
      </c>
      <c r="G164" s="33">
        <v>1383424.4100000001</v>
      </c>
      <c r="H164" s="26">
        <f t="shared" si="86"/>
        <v>98.313677992000237</v>
      </c>
      <c r="I164" s="33">
        <v>0</v>
      </c>
      <c r="J164" s="26">
        <f t="shared" si="87"/>
        <v>0</v>
      </c>
      <c r="K164" s="44">
        <v>0</v>
      </c>
      <c r="L164" s="26">
        <f t="shared" si="77"/>
        <v>0</v>
      </c>
      <c r="M164" s="25">
        <v>0</v>
      </c>
      <c r="N164" s="26">
        <f t="shared" si="78"/>
        <v>0</v>
      </c>
      <c r="O164" s="25">
        <v>0</v>
      </c>
      <c r="P164" s="26">
        <f t="shared" si="79"/>
        <v>0</v>
      </c>
      <c r="Q164" s="25">
        <v>0</v>
      </c>
      <c r="R164" s="26">
        <f t="shared" si="80"/>
        <v>0</v>
      </c>
      <c r="S164" s="25">
        <v>0</v>
      </c>
      <c r="T164" s="26">
        <f t="shared" si="81"/>
        <v>0</v>
      </c>
      <c r="U164" s="25">
        <v>0</v>
      </c>
      <c r="V164" s="26">
        <f t="shared" si="82"/>
        <v>0</v>
      </c>
      <c r="W164" s="25">
        <v>0</v>
      </c>
      <c r="X164" s="26">
        <f t="shared" si="89"/>
        <v>0</v>
      </c>
      <c r="Y164" s="51">
        <v>23729.14</v>
      </c>
      <c r="Z164" s="26">
        <f t="shared" si="90"/>
        <v>1.6863220079997667</v>
      </c>
      <c r="AA164" s="27" t="s">
        <v>31</v>
      </c>
      <c r="AB164" s="33"/>
      <c r="AF164" s="40"/>
      <c r="AH164" s="40"/>
    </row>
    <row r="165" spans="1:34" ht="11.25" customHeight="1" thickBot="1" x14ac:dyDescent="0.25">
      <c r="A165" s="24" t="s">
        <v>32</v>
      </c>
      <c r="B165" s="25">
        <v>4910963.8499999996</v>
      </c>
      <c r="C165" s="44">
        <v>0</v>
      </c>
      <c r="D165" s="26">
        <f t="shared" si="88"/>
        <v>0</v>
      </c>
      <c r="E165" s="25">
        <v>4910963.8499999996</v>
      </c>
      <c r="F165" s="26">
        <f t="shared" si="85"/>
        <v>100</v>
      </c>
      <c r="G165" s="33">
        <v>2564519.5499999998</v>
      </c>
      <c r="H165" s="26">
        <f t="shared" si="86"/>
        <v>52.220289709524124</v>
      </c>
      <c r="I165" s="33">
        <v>0</v>
      </c>
      <c r="J165" s="26">
        <f t="shared" si="87"/>
        <v>0</v>
      </c>
      <c r="K165" s="44">
        <v>4785.6000000000004</v>
      </c>
      <c r="L165" s="26">
        <f t="shared" si="77"/>
        <v>9.7447265876330999E-2</v>
      </c>
      <c r="M165" s="25">
        <v>0</v>
      </c>
      <c r="N165" s="26">
        <f t="shared" si="78"/>
        <v>0</v>
      </c>
      <c r="O165" s="25">
        <v>0</v>
      </c>
      <c r="P165" s="26">
        <f t="shared" si="79"/>
        <v>0</v>
      </c>
      <c r="Q165" s="25">
        <v>0</v>
      </c>
      <c r="R165" s="26">
        <f t="shared" si="80"/>
        <v>0</v>
      </c>
      <c r="S165" s="25">
        <v>0</v>
      </c>
      <c r="T165" s="26">
        <f t="shared" si="81"/>
        <v>0</v>
      </c>
      <c r="U165" s="25">
        <v>2110000</v>
      </c>
      <c r="V165" s="26">
        <f t="shared" si="82"/>
        <v>42.965089225814609</v>
      </c>
      <c r="W165" s="25">
        <v>209800</v>
      </c>
      <c r="X165" s="26">
        <f t="shared" si="89"/>
        <v>4.2720738007468739</v>
      </c>
      <c r="Y165" s="51">
        <v>21858.7</v>
      </c>
      <c r="Z165" s="26">
        <f t="shared" si="90"/>
        <v>0.44509999803806338</v>
      </c>
      <c r="AA165" s="27" t="s">
        <v>32</v>
      </c>
      <c r="AB165" s="33"/>
      <c r="AF165" s="40"/>
      <c r="AH165" s="40"/>
    </row>
    <row r="166" spans="1:34" ht="11.25" customHeight="1" thickBot="1" x14ac:dyDescent="0.25">
      <c r="A166" s="151">
        <v>2018</v>
      </c>
      <c r="B166" s="122">
        <f>+SUM(B167:B178)</f>
        <v>147355441.98999998</v>
      </c>
      <c r="C166" s="122">
        <f>+SUM(C167:C178)</f>
        <v>0</v>
      </c>
      <c r="D166" s="134">
        <f>+C166/B166*100</f>
        <v>0</v>
      </c>
      <c r="E166" s="122">
        <f>+SUM(E167:E178)</f>
        <v>147355441.98999998</v>
      </c>
      <c r="F166" s="134">
        <f>+E166/B166*100</f>
        <v>100</v>
      </c>
      <c r="G166" s="122">
        <f>+SUM(G167:G178)</f>
        <v>141680477.94</v>
      </c>
      <c r="H166" s="23">
        <f>+G166/B166*100</f>
        <v>96.148792353128627</v>
      </c>
      <c r="I166" s="122">
        <f>+SUM(I167:I178)</f>
        <v>0</v>
      </c>
      <c r="J166" s="134">
        <f>+I166/B166*100</f>
        <v>0</v>
      </c>
      <c r="K166" s="122">
        <f>+SUM(K167:K178)</f>
        <v>0</v>
      </c>
      <c r="L166" s="134">
        <f t="shared" ref="L166:L170" si="91">+K166/B166*100</f>
        <v>0</v>
      </c>
      <c r="M166" s="122">
        <f>+SUM(M167:M178)</f>
        <v>0</v>
      </c>
      <c r="N166" s="23">
        <f>+M166/B166*100</f>
        <v>0</v>
      </c>
      <c r="O166" s="122">
        <f>+SUM(O167:O178)</f>
        <v>0</v>
      </c>
      <c r="P166" s="23">
        <f>+O166/B166*100</f>
        <v>0</v>
      </c>
      <c r="Q166" s="122">
        <f>+SUM(Q167:Q178)</f>
        <v>0</v>
      </c>
      <c r="R166" s="23">
        <f>+Q166/B166*100</f>
        <v>0</v>
      </c>
      <c r="S166" s="122">
        <f>+SUM(S167:S178)</f>
        <v>0</v>
      </c>
      <c r="T166" s="134">
        <f>+S166/B166*100</f>
        <v>0</v>
      </c>
      <c r="U166" s="122">
        <f>+SUM(U167:U178)</f>
        <v>2688791.4299999997</v>
      </c>
      <c r="V166" s="134">
        <f t="shared" ref="V166:V170" si="92">+U166/B166*100</f>
        <v>1.8246977469501737</v>
      </c>
      <c r="W166" s="122">
        <f>+SUM(W167:W178)</f>
        <v>551665</v>
      </c>
      <c r="X166" s="134">
        <f>+W166/B166*100</f>
        <v>0.37437707935987719</v>
      </c>
      <c r="Y166" s="122">
        <f>+SUM(Y167:Y178)</f>
        <v>2434507.7100000004</v>
      </c>
      <c r="Z166" s="134">
        <f>+Y166/B166*100</f>
        <v>1.6521328816381373</v>
      </c>
      <c r="AA166" s="35">
        <v>2018</v>
      </c>
      <c r="AB166" s="33"/>
      <c r="AF166" s="40"/>
      <c r="AH166" s="40"/>
    </row>
    <row r="167" spans="1:34" ht="11.25" customHeight="1" x14ac:dyDescent="0.2">
      <c r="A167" s="24" t="s">
        <v>18</v>
      </c>
      <c r="B167" s="25">
        <v>4167982</v>
      </c>
      <c r="C167" s="25">
        <v>0</v>
      </c>
      <c r="D167" s="26">
        <f t="shared" ref="D167:D170" si="93">+C167/B167*100</f>
        <v>0</v>
      </c>
      <c r="E167" s="25">
        <v>4167982</v>
      </c>
      <c r="F167" s="26">
        <f t="shared" ref="F167:F170" si="94">+E167/B167*100</f>
        <v>100</v>
      </c>
      <c r="G167" s="33">
        <v>2006188.9100000001</v>
      </c>
      <c r="H167" s="26">
        <f>+G167/B167*100</f>
        <v>48.133339107510544</v>
      </c>
      <c r="I167" s="33">
        <v>0</v>
      </c>
      <c r="J167" s="26">
        <f t="shared" ref="J167:J170" si="95">+I167/B167*100</f>
        <v>0</v>
      </c>
      <c r="K167" s="44">
        <v>0</v>
      </c>
      <c r="L167" s="26">
        <f t="shared" si="91"/>
        <v>0</v>
      </c>
      <c r="M167" s="25">
        <v>0</v>
      </c>
      <c r="N167" s="26">
        <f>+M167/B167*100</f>
        <v>0</v>
      </c>
      <c r="O167" s="25">
        <v>0</v>
      </c>
      <c r="P167" s="26">
        <f>+O167/B167*100</f>
        <v>0</v>
      </c>
      <c r="Q167" s="25">
        <v>0</v>
      </c>
      <c r="R167" s="26">
        <f>+Q167/B167*100</f>
        <v>0</v>
      </c>
      <c r="S167" s="25">
        <v>0</v>
      </c>
      <c r="T167" s="26">
        <f t="shared" ref="T167:T174" si="96">+S167/B167*100</f>
        <v>0</v>
      </c>
      <c r="U167" s="25">
        <v>2120270.0099999998</v>
      </c>
      <c r="V167" s="26">
        <f t="shared" si="92"/>
        <v>50.870421465351811</v>
      </c>
      <c r="W167" s="25">
        <v>0</v>
      </c>
      <c r="X167" s="26">
        <f t="shared" si="89"/>
        <v>0</v>
      </c>
      <c r="Y167" s="51">
        <v>41523.17</v>
      </c>
      <c r="Z167" s="26">
        <f t="shared" si="90"/>
        <v>0.99624158645598759</v>
      </c>
      <c r="AA167" s="27" t="s">
        <v>18</v>
      </c>
      <c r="AB167" s="33"/>
      <c r="AF167" s="40"/>
      <c r="AH167" s="40"/>
    </row>
    <row r="168" spans="1:34" ht="11.25" customHeight="1" x14ac:dyDescent="0.2">
      <c r="A168" s="24" t="s">
        <v>19</v>
      </c>
      <c r="B168" s="25">
        <v>1293315</v>
      </c>
      <c r="C168" s="25">
        <v>0</v>
      </c>
      <c r="D168" s="26">
        <f t="shared" si="93"/>
        <v>0</v>
      </c>
      <c r="E168" s="25">
        <v>1293315</v>
      </c>
      <c r="F168" s="26">
        <f t="shared" si="94"/>
        <v>100</v>
      </c>
      <c r="G168" s="33">
        <v>1242133.8600000001</v>
      </c>
      <c r="H168" s="26">
        <f t="shared" ref="H168:H170" si="97">+G168/B168*100</f>
        <v>96.042639264216376</v>
      </c>
      <c r="I168" s="33">
        <v>0</v>
      </c>
      <c r="J168" s="26">
        <f t="shared" si="95"/>
        <v>0</v>
      </c>
      <c r="K168" s="44">
        <v>0</v>
      </c>
      <c r="L168" s="26">
        <f t="shared" si="91"/>
        <v>0</v>
      </c>
      <c r="M168" s="25">
        <v>0</v>
      </c>
      <c r="N168" s="26">
        <f t="shared" ref="N168:N174" si="98">+M168/B168*100</f>
        <v>0</v>
      </c>
      <c r="O168" s="25">
        <v>0</v>
      </c>
      <c r="P168" s="26">
        <f>+O168/B168*100</f>
        <v>0</v>
      </c>
      <c r="Q168" s="25">
        <v>0</v>
      </c>
      <c r="R168" s="26">
        <f>+Q168/B168*100</f>
        <v>0</v>
      </c>
      <c r="S168" s="25">
        <v>0</v>
      </c>
      <c r="T168" s="26">
        <f t="shared" si="96"/>
        <v>0</v>
      </c>
      <c r="U168" s="25">
        <v>30810</v>
      </c>
      <c r="V168" s="26">
        <f t="shared" si="92"/>
        <v>2.3822502638568328</v>
      </c>
      <c r="W168" s="25">
        <v>0</v>
      </c>
      <c r="X168" s="26">
        <f t="shared" si="89"/>
        <v>0</v>
      </c>
      <c r="Y168" s="51">
        <v>20371.14</v>
      </c>
      <c r="Z168" s="26">
        <f t="shared" ref="Z168:Z172" si="99">+Y168/B168*100</f>
        <v>1.5751104719267928</v>
      </c>
      <c r="AA168" s="27" t="s">
        <v>19</v>
      </c>
      <c r="AB168" s="33"/>
      <c r="AF168" s="40"/>
      <c r="AH168" s="40"/>
    </row>
    <row r="169" spans="1:34" ht="11.25" customHeight="1" x14ac:dyDescent="0.2">
      <c r="A169" s="24" t="s">
        <v>20</v>
      </c>
      <c r="B169" s="25">
        <v>1412308.55</v>
      </c>
      <c r="C169" s="25">
        <v>0</v>
      </c>
      <c r="D169" s="26">
        <f t="shared" si="93"/>
        <v>0</v>
      </c>
      <c r="E169" s="25">
        <v>1412308.55</v>
      </c>
      <c r="F169" s="26">
        <f t="shared" si="94"/>
        <v>100</v>
      </c>
      <c r="G169" s="33">
        <v>1192134.25</v>
      </c>
      <c r="H169" s="26">
        <f t="shared" si="97"/>
        <v>84.410325916387038</v>
      </c>
      <c r="I169" s="33">
        <v>0</v>
      </c>
      <c r="J169" s="26">
        <f t="shared" si="95"/>
        <v>0</v>
      </c>
      <c r="K169" s="44">
        <v>0</v>
      </c>
      <c r="L169" s="26">
        <f t="shared" si="91"/>
        <v>0</v>
      </c>
      <c r="M169" s="25">
        <v>0</v>
      </c>
      <c r="N169" s="26">
        <f t="shared" si="98"/>
        <v>0</v>
      </c>
      <c r="O169" s="25">
        <v>0</v>
      </c>
      <c r="P169" s="26">
        <f>+O169/B169*100</f>
        <v>0</v>
      </c>
      <c r="Q169" s="25">
        <v>0</v>
      </c>
      <c r="R169" s="26">
        <f>+Q169/B169*100</f>
        <v>0</v>
      </c>
      <c r="S169" s="25">
        <v>0</v>
      </c>
      <c r="T169" s="26">
        <f t="shared" si="96"/>
        <v>0</v>
      </c>
      <c r="U169" s="25">
        <v>0</v>
      </c>
      <c r="V169" s="26">
        <f t="shared" si="92"/>
        <v>0</v>
      </c>
      <c r="W169" s="25">
        <v>200000</v>
      </c>
      <c r="X169" s="26">
        <f t="shared" ref="X169:X173" si="100">+W169/B169*100</f>
        <v>14.16121144349087</v>
      </c>
      <c r="Y169" s="51">
        <v>20174.3</v>
      </c>
      <c r="Z169" s="26">
        <f t="shared" si="99"/>
        <v>1.4284626401220892</v>
      </c>
      <c r="AA169" s="27" t="s">
        <v>20</v>
      </c>
      <c r="AB169" s="33"/>
      <c r="AF169" s="40"/>
      <c r="AH169" s="40"/>
    </row>
    <row r="170" spans="1:34" ht="11.25" customHeight="1" x14ac:dyDescent="0.2">
      <c r="A170" s="24" t="s">
        <v>21</v>
      </c>
      <c r="B170" s="25">
        <v>1180614.95</v>
      </c>
      <c r="C170" s="25">
        <v>0</v>
      </c>
      <c r="D170" s="26">
        <f t="shared" si="93"/>
        <v>0</v>
      </c>
      <c r="E170" s="25">
        <v>1180614.95</v>
      </c>
      <c r="F170" s="26">
        <f t="shared" si="94"/>
        <v>100</v>
      </c>
      <c r="G170" s="33">
        <v>1028420.83</v>
      </c>
      <c r="H170" s="26">
        <f t="shared" si="97"/>
        <v>87.108911334724326</v>
      </c>
      <c r="I170" s="33">
        <v>0</v>
      </c>
      <c r="J170" s="26">
        <f t="shared" si="95"/>
        <v>0</v>
      </c>
      <c r="K170" s="44">
        <v>0</v>
      </c>
      <c r="L170" s="26">
        <f t="shared" si="91"/>
        <v>0</v>
      </c>
      <c r="M170" s="25">
        <v>0</v>
      </c>
      <c r="N170" s="26">
        <f t="shared" si="98"/>
        <v>0</v>
      </c>
      <c r="O170" s="25">
        <v>0</v>
      </c>
      <c r="P170" s="26">
        <f>+O170/B170*100</f>
        <v>0</v>
      </c>
      <c r="Q170" s="25">
        <v>0</v>
      </c>
      <c r="R170" s="26">
        <f>+Q170/B170*100</f>
        <v>0</v>
      </c>
      <c r="S170" s="25">
        <v>0</v>
      </c>
      <c r="T170" s="26">
        <f t="shared" si="96"/>
        <v>0</v>
      </c>
      <c r="U170" s="25">
        <v>10400</v>
      </c>
      <c r="V170" s="26">
        <f t="shared" si="92"/>
        <v>0.8808968580314861</v>
      </c>
      <c r="W170" s="25">
        <v>115000</v>
      </c>
      <c r="X170" s="26">
        <f t="shared" si="100"/>
        <v>9.7406864109250861</v>
      </c>
      <c r="Y170" s="51">
        <v>26794.12</v>
      </c>
      <c r="Z170" s="26">
        <f t="shared" si="99"/>
        <v>2.2695053963190959</v>
      </c>
      <c r="AA170" s="27" t="s">
        <v>21</v>
      </c>
      <c r="AB170" s="33"/>
      <c r="AF170" s="40"/>
      <c r="AH170" s="40"/>
    </row>
    <row r="171" spans="1:34" ht="11.25" customHeight="1" x14ac:dyDescent="0.2">
      <c r="A171" s="24" t="s">
        <v>22</v>
      </c>
      <c r="B171" s="25">
        <v>69773434.109999999</v>
      </c>
      <c r="C171" s="25">
        <v>0</v>
      </c>
      <c r="D171" s="26">
        <f t="shared" ref="D171:D176" si="101">+C171/B171*100</f>
        <v>0</v>
      </c>
      <c r="E171" s="25">
        <v>69773434.109999999</v>
      </c>
      <c r="F171" s="26">
        <f t="shared" ref="F171:F176" si="102">+E171/B171*100</f>
        <v>100</v>
      </c>
      <c r="G171" s="33">
        <v>69743673.669999987</v>
      </c>
      <c r="H171" s="26">
        <f t="shared" ref="H171:H175" si="103">+G171/B171*100</f>
        <v>99.957347032750178</v>
      </c>
      <c r="I171" s="33">
        <v>0</v>
      </c>
      <c r="J171" s="26">
        <f t="shared" ref="J171:J178" si="104">+I171/B171*100</f>
        <v>0</v>
      </c>
      <c r="K171" s="44">
        <v>0</v>
      </c>
      <c r="L171" s="26">
        <f t="shared" ref="L171:L178" si="105">+K171/B171*100</f>
        <v>0</v>
      </c>
      <c r="M171" s="25">
        <v>0</v>
      </c>
      <c r="N171" s="26">
        <f t="shared" si="98"/>
        <v>0</v>
      </c>
      <c r="O171" s="25">
        <v>0</v>
      </c>
      <c r="P171" s="26">
        <f t="shared" ref="P171:P174" si="106">+O171/B171*100</f>
        <v>0</v>
      </c>
      <c r="Q171" s="25">
        <v>0</v>
      </c>
      <c r="R171" s="26">
        <f t="shared" ref="R171:R174" si="107">+Q171/B171*100</f>
        <v>0</v>
      </c>
      <c r="S171" s="25">
        <v>0</v>
      </c>
      <c r="T171" s="26">
        <f t="shared" si="96"/>
        <v>0</v>
      </c>
      <c r="U171" s="25">
        <v>10350</v>
      </c>
      <c r="V171" s="26">
        <f t="shared" ref="V171:V176" si="108">+U171/B171*100</f>
        <v>1.4833725947447135E-2</v>
      </c>
      <c r="W171" s="25">
        <v>0</v>
      </c>
      <c r="X171" s="26">
        <f t="shared" si="100"/>
        <v>0</v>
      </c>
      <c r="Y171" s="51">
        <v>19410.439999999999</v>
      </c>
      <c r="Z171" s="26">
        <f t="shared" si="99"/>
        <v>2.7819241302354178E-2</v>
      </c>
      <c r="AA171" s="27" t="s">
        <v>23</v>
      </c>
      <c r="AB171" s="33"/>
      <c r="AF171" s="40"/>
      <c r="AH171" s="40"/>
    </row>
    <row r="172" spans="1:34" ht="11.25" customHeight="1" x14ac:dyDescent="0.2">
      <c r="A172" s="24" t="s">
        <v>24</v>
      </c>
      <c r="B172" s="25">
        <v>3952758.55</v>
      </c>
      <c r="C172" s="25">
        <v>0</v>
      </c>
      <c r="D172" s="26">
        <f t="shared" si="101"/>
        <v>0</v>
      </c>
      <c r="E172" s="25">
        <v>3952758.55</v>
      </c>
      <c r="F172" s="26">
        <f t="shared" si="102"/>
        <v>100</v>
      </c>
      <c r="G172" s="33">
        <v>3923834.58</v>
      </c>
      <c r="H172" s="26">
        <f t="shared" si="103"/>
        <v>99.268258619034555</v>
      </c>
      <c r="I172" s="33">
        <v>0</v>
      </c>
      <c r="J172" s="26">
        <f t="shared" si="104"/>
        <v>0</v>
      </c>
      <c r="K172" s="44">
        <v>0</v>
      </c>
      <c r="L172" s="26">
        <f t="shared" si="105"/>
        <v>0</v>
      </c>
      <c r="M172" s="25">
        <v>0</v>
      </c>
      <c r="N172" s="26">
        <f t="shared" si="98"/>
        <v>0</v>
      </c>
      <c r="O172" s="25">
        <v>0</v>
      </c>
      <c r="P172" s="26">
        <f t="shared" si="106"/>
        <v>0</v>
      </c>
      <c r="Q172" s="25">
        <v>0</v>
      </c>
      <c r="R172" s="26">
        <f t="shared" si="107"/>
        <v>0</v>
      </c>
      <c r="S172" s="25">
        <v>0</v>
      </c>
      <c r="T172" s="26">
        <f t="shared" si="96"/>
        <v>0</v>
      </c>
      <c r="U172" s="25">
        <v>10350</v>
      </c>
      <c r="V172" s="26">
        <f t="shared" si="108"/>
        <v>0.26184245430321063</v>
      </c>
      <c r="W172" s="25">
        <v>0</v>
      </c>
      <c r="X172" s="26">
        <f t="shared" si="100"/>
        <v>0</v>
      </c>
      <c r="Y172" s="51">
        <v>18573.97</v>
      </c>
      <c r="Z172" s="26">
        <f t="shared" si="99"/>
        <v>0.46989892666224203</v>
      </c>
      <c r="AA172" s="27" t="s">
        <v>34</v>
      </c>
      <c r="AB172" s="33"/>
      <c r="AF172" s="40"/>
      <c r="AH172" s="40"/>
    </row>
    <row r="173" spans="1:34" ht="11.25" customHeight="1" x14ac:dyDescent="0.2">
      <c r="A173" s="24" t="s">
        <v>25</v>
      </c>
      <c r="B173" s="25">
        <v>1559196.03</v>
      </c>
      <c r="C173" s="25">
        <v>0</v>
      </c>
      <c r="D173" s="26">
        <f t="shared" si="101"/>
        <v>0</v>
      </c>
      <c r="E173" s="25">
        <v>1559196.03</v>
      </c>
      <c r="F173" s="26">
        <f t="shared" si="102"/>
        <v>100</v>
      </c>
      <c r="G173" s="33">
        <v>1513574.15</v>
      </c>
      <c r="H173" s="26">
        <f t="shared" si="103"/>
        <v>97.074012560178204</v>
      </c>
      <c r="I173" s="33">
        <v>0</v>
      </c>
      <c r="J173" s="26">
        <f t="shared" si="104"/>
        <v>0</v>
      </c>
      <c r="K173" s="44">
        <v>0</v>
      </c>
      <c r="L173" s="26">
        <f t="shared" si="105"/>
        <v>0</v>
      </c>
      <c r="M173" s="25">
        <v>0</v>
      </c>
      <c r="N173" s="26">
        <f t="shared" si="98"/>
        <v>0</v>
      </c>
      <c r="O173" s="25">
        <v>0</v>
      </c>
      <c r="P173" s="26">
        <f t="shared" si="106"/>
        <v>0</v>
      </c>
      <c r="Q173" s="25">
        <v>0</v>
      </c>
      <c r="R173" s="26">
        <f t="shared" si="107"/>
        <v>0</v>
      </c>
      <c r="S173" s="25">
        <v>0</v>
      </c>
      <c r="T173" s="26">
        <f t="shared" si="96"/>
        <v>0</v>
      </c>
      <c r="U173" s="25">
        <v>31050</v>
      </c>
      <c r="V173" s="26">
        <f t="shared" si="108"/>
        <v>1.9914109196391423</v>
      </c>
      <c r="W173" s="25">
        <v>0</v>
      </c>
      <c r="X173" s="26">
        <f t="shared" si="100"/>
        <v>0</v>
      </c>
      <c r="Y173" s="51">
        <v>14571.88</v>
      </c>
      <c r="Z173" s="26">
        <f t="shared" ref="Z173:Z178" si="109">+Y173/B173*100</f>
        <v>0.93457652018264814</v>
      </c>
      <c r="AA173" s="27" t="s">
        <v>67</v>
      </c>
      <c r="AB173" s="33"/>
      <c r="AF173" s="40"/>
      <c r="AH173" s="40"/>
    </row>
    <row r="174" spans="1:34" ht="11.25" customHeight="1" x14ac:dyDescent="0.2">
      <c r="A174" s="24" t="s">
        <v>26</v>
      </c>
      <c r="B174" s="25">
        <v>4035053.52</v>
      </c>
      <c r="C174" s="25">
        <v>0</v>
      </c>
      <c r="D174" s="26">
        <f t="shared" si="101"/>
        <v>0</v>
      </c>
      <c r="E174" s="25">
        <v>4035053.52</v>
      </c>
      <c r="F174" s="26">
        <f t="shared" si="102"/>
        <v>100</v>
      </c>
      <c r="G174" s="33">
        <v>3900322.53</v>
      </c>
      <c r="H174" s="26">
        <f t="shared" si="103"/>
        <v>96.660986295914114</v>
      </c>
      <c r="I174" s="33">
        <v>0</v>
      </c>
      <c r="J174" s="26">
        <f t="shared" si="104"/>
        <v>0</v>
      </c>
      <c r="K174" s="44">
        <v>0</v>
      </c>
      <c r="L174" s="26">
        <f t="shared" si="105"/>
        <v>0</v>
      </c>
      <c r="M174" s="25">
        <v>0</v>
      </c>
      <c r="N174" s="26">
        <f t="shared" si="98"/>
        <v>0</v>
      </c>
      <c r="O174" s="25">
        <v>0</v>
      </c>
      <c r="P174" s="26">
        <f t="shared" si="106"/>
        <v>0</v>
      </c>
      <c r="Q174" s="25">
        <v>0</v>
      </c>
      <c r="R174" s="26">
        <f t="shared" si="107"/>
        <v>0</v>
      </c>
      <c r="S174" s="25">
        <v>0</v>
      </c>
      <c r="T174" s="26">
        <f t="shared" si="96"/>
        <v>0</v>
      </c>
      <c r="U174" s="25">
        <v>99745</v>
      </c>
      <c r="V174" s="26">
        <f t="shared" si="108"/>
        <v>2.4719622554101832</v>
      </c>
      <c r="W174" s="25">
        <v>20000</v>
      </c>
      <c r="X174" s="26">
        <f t="shared" ref="X174:X189" si="110">+W174/B174*100</f>
        <v>0.49565637483787328</v>
      </c>
      <c r="Y174" s="51">
        <v>14985.99</v>
      </c>
      <c r="Z174" s="26">
        <f t="shared" si="109"/>
        <v>0.37139507383783099</v>
      </c>
      <c r="AA174" s="27" t="s">
        <v>27</v>
      </c>
      <c r="AB174" s="33"/>
      <c r="AF174" s="40"/>
      <c r="AH174" s="40"/>
    </row>
    <row r="175" spans="1:34" ht="11.25" customHeight="1" x14ac:dyDescent="0.2">
      <c r="A175" s="24" t="s">
        <v>28</v>
      </c>
      <c r="B175" s="25">
        <v>52077190.990000002</v>
      </c>
      <c r="C175" s="25">
        <v>0</v>
      </c>
      <c r="D175" s="26">
        <f t="shared" si="101"/>
        <v>0</v>
      </c>
      <c r="E175" s="25">
        <v>52077190.990000002</v>
      </c>
      <c r="F175" s="26">
        <f t="shared" si="102"/>
        <v>100</v>
      </c>
      <c r="G175" s="33">
        <v>52072051.990000002</v>
      </c>
      <c r="H175" s="26">
        <f t="shared" si="103"/>
        <v>99.990131956232077</v>
      </c>
      <c r="I175" s="33">
        <v>0</v>
      </c>
      <c r="J175" s="26">
        <f t="shared" si="104"/>
        <v>0</v>
      </c>
      <c r="K175" s="44">
        <v>0</v>
      </c>
      <c r="L175" s="26">
        <f t="shared" si="105"/>
        <v>0</v>
      </c>
      <c r="M175" s="25">
        <v>0</v>
      </c>
      <c r="N175" s="26">
        <f t="shared" ref="N175:N184" si="111">+M175/B175*100</f>
        <v>0</v>
      </c>
      <c r="O175" s="25">
        <v>0</v>
      </c>
      <c r="P175" s="26">
        <f t="shared" ref="P175:P191" si="112">+O175/B175*100</f>
        <v>0</v>
      </c>
      <c r="Q175" s="25">
        <v>0</v>
      </c>
      <c r="R175" s="26">
        <f t="shared" ref="R175:R191" si="113">+Q175/B175*100</f>
        <v>0</v>
      </c>
      <c r="S175" s="25">
        <v>0</v>
      </c>
      <c r="T175" s="26">
        <f t="shared" ref="T175:T191" si="114">+S175/B175*100</f>
        <v>0</v>
      </c>
      <c r="U175" s="25">
        <v>0</v>
      </c>
      <c r="V175" s="26">
        <f t="shared" si="108"/>
        <v>0</v>
      </c>
      <c r="W175" s="25">
        <v>0</v>
      </c>
      <c r="X175" s="26">
        <f t="shared" si="110"/>
        <v>0</v>
      </c>
      <c r="Y175" s="51">
        <v>5139</v>
      </c>
      <c r="Z175" s="26">
        <f t="shared" si="109"/>
        <v>9.8680437679267378E-3</v>
      </c>
      <c r="AA175" s="27" t="s">
        <v>28</v>
      </c>
      <c r="AB175" s="33"/>
      <c r="AF175" s="40"/>
      <c r="AH175" s="40"/>
    </row>
    <row r="176" spans="1:34" ht="11.25" customHeight="1" x14ac:dyDescent="0.2">
      <c r="A176" s="24" t="s">
        <v>29</v>
      </c>
      <c r="B176" s="25">
        <v>5739396.4100000001</v>
      </c>
      <c r="C176" s="25">
        <v>0</v>
      </c>
      <c r="D176" s="26">
        <f t="shared" si="101"/>
        <v>0</v>
      </c>
      <c r="E176" s="25">
        <v>5739396.4100000001</v>
      </c>
      <c r="F176" s="26">
        <f t="shared" si="102"/>
        <v>100</v>
      </c>
      <c r="G176" s="33">
        <v>3474638.56</v>
      </c>
      <c r="H176" s="26">
        <f t="shared" ref="H176:H181" si="115">+G176/B176*100</f>
        <v>60.540138923772304</v>
      </c>
      <c r="I176" s="33">
        <v>0</v>
      </c>
      <c r="J176" s="26">
        <f t="shared" si="104"/>
        <v>0</v>
      </c>
      <c r="K176" s="44">
        <v>0</v>
      </c>
      <c r="L176" s="26">
        <f t="shared" si="105"/>
        <v>0</v>
      </c>
      <c r="M176" s="25">
        <v>0</v>
      </c>
      <c r="N176" s="26">
        <f t="shared" si="111"/>
        <v>0</v>
      </c>
      <c r="O176" s="25">
        <v>0</v>
      </c>
      <c r="P176" s="26">
        <f t="shared" si="112"/>
        <v>0</v>
      </c>
      <c r="Q176" s="25">
        <v>0</v>
      </c>
      <c r="R176" s="26">
        <f t="shared" si="113"/>
        <v>0</v>
      </c>
      <c r="S176" s="25">
        <v>0</v>
      </c>
      <c r="T176" s="26">
        <f t="shared" si="114"/>
        <v>0</v>
      </c>
      <c r="U176" s="25">
        <v>28905</v>
      </c>
      <c r="V176" s="26">
        <f t="shared" si="108"/>
        <v>0.50362438722018854</v>
      </c>
      <c r="W176" s="25">
        <v>0</v>
      </c>
      <c r="X176" s="26">
        <f t="shared" si="110"/>
        <v>0</v>
      </c>
      <c r="Y176" s="51">
        <v>2235852.85</v>
      </c>
      <c r="Z176" s="26">
        <f t="shared" si="109"/>
        <v>38.956236689007511</v>
      </c>
      <c r="AA176" s="27" t="s">
        <v>30</v>
      </c>
      <c r="AB176" s="33"/>
      <c r="AF176" s="40"/>
      <c r="AH176" s="40"/>
    </row>
    <row r="177" spans="1:34" ht="11.25" customHeight="1" x14ac:dyDescent="0.2">
      <c r="A177" s="24" t="s">
        <v>31</v>
      </c>
      <c r="B177" s="25">
        <v>665127</v>
      </c>
      <c r="C177" s="25">
        <v>0</v>
      </c>
      <c r="D177" s="26">
        <f>+C177/B177*100</f>
        <v>0</v>
      </c>
      <c r="E177" s="25">
        <v>665127</v>
      </c>
      <c r="F177" s="26">
        <f t="shared" ref="F177:F194" si="116">+E177/B177*100</f>
        <v>100</v>
      </c>
      <c r="G177" s="33">
        <v>358538.89999999997</v>
      </c>
      <c r="H177" s="26">
        <f t="shared" si="115"/>
        <v>53.905329358152656</v>
      </c>
      <c r="I177" s="33">
        <v>0</v>
      </c>
      <c r="J177" s="26">
        <f t="shared" si="104"/>
        <v>0</v>
      </c>
      <c r="K177" s="44">
        <v>0</v>
      </c>
      <c r="L177" s="26">
        <f t="shared" si="105"/>
        <v>0</v>
      </c>
      <c r="M177" s="25">
        <v>0</v>
      </c>
      <c r="N177" s="26">
        <f t="shared" si="111"/>
        <v>0</v>
      </c>
      <c r="O177" s="25">
        <v>0</v>
      </c>
      <c r="P177" s="26">
        <f t="shared" si="112"/>
        <v>0</v>
      </c>
      <c r="Q177" s="25">
        <v>0</v>
      </c>
      <c r="R177" s="26">
        <f t="shared" si="113"/>
        <v>0</v>
      </c>
      <c r="S177" s="25">
        <v>0</v>
      </c>
      <c r="T177" s="26">
        <f t="shared" si="114"/>
        <v>0</v>
      </c>
      <c r="U177" s="25">
        <v>130620</v>
      </c>
      <c r="V177" s="26">
        <f t="shared" ref="V177:V183" si="117">+U177/B177*100</f>
        <v>19.638354780365251</v>
      </c>
      <c r="W177" s="25">
        <v>166665</v>
      </c>
      <c r="X177" s="26">
        <f t="shared" si="110"/>
        <v>25.057620574717308</v>
      </c>
      <c r="Y177" s="51">
        <v>9303.1</v>
      </c>
      <c r="Z177" s="26">
        <f t="shared" si="109"/>
        <v>1.3986952867647833</v>
      </c>
      <c r="AA177" s="27" t="s">
        <v>31</v>
      </c>
      <c r="AB177" s="33"/>
      <c r="AF177" s="40"/>
      <c r="AH177" s="40"/>
    </row>
    <row r="178" spans="1:34" ht="11.25" customHeight="1" thickBot="1" x14ac:dyDescent="0.25">
      <c r="A178" s="24" t="s">
        <v>32</v>
      </c>
      <c r="B178" s="25">
        <v>1499064.88</v>
      </c>
      <c r="C178" s="25">
        <v>0</v>
      </c>
      <c r="D178" s="26">
        <f>+C178/B178*100</f>
        <v>0</v>
      </c>
      <c r="E178" s="25">
        <v>1499064.88</v>
      </c>
      <c r="F178" s="26">
        <f t="shared" si="116"/>
        <v>100</v>
      </c>
      <c r="G178" s="33">
        <v>1224965.71</v>
      </c>
      <c r="H178" s="26">
        <f t="shared" si="115"/>
        <v>81.715323088617751</v>
      </c>
      <c r="I178" s="33">
        <v>0</v>
      </c>
      <c r="J178" s="26">
        <f t="shared" si="104"/>
        <v>0</v>
      </c>
      <c r="K178" s="44">
        <v>0</v>
      </c>
      <c r="L178" s="26">
        <f t="shared" si="105"/>
        <v>0</v>
      </c>
      <c r="M178" s="25">
        <v>0</v>
      </c>
      <c r="N178" s="26">
        <f t="shared" si="111"/>
        <v>0</v>
      </c>
      <c r="O178" s="25">
        <v>0</v>
      </c>
      <c r="P178" s="26">
        <f t="shared" si="112"/>
        <v>0</v>
      </c>
      <c r="Q178" s="25">
        <v>0</v>
      </c>
      <c r="R178" s="26">
        <f t="shared" si="113"/>
        <v>0</v>
      </c>
      <c r="S178" s="25">
        <v>0</v>
      </c>
      <c r="T178" s="26">
        <f t="shared" si="114"/>
        <v>0</v>
      </c>
      <c r="U178" s="25">
        <v>216291.42</v>
      </c>
      <c r="V178" s="26">
        <f t="shared" si="117"/>
        <v>14.428422871196878</v>
      </c>
      <c r="W178" s="25">
        <v>50000</v>
      </c>
      <c r="X178" s="26">
        <f t="shared" si="110"/>
        <v>3.3354126740665158</v>
      </c>
      <c r="Y178" s="51">
        <v>7807.75</v>
      </c>
      <c r="Z178" s="26">
        <f t="shared" si="109"/>
        <v>0.52084136611885679</v>
      </c>
      <c r="AA178" s="27" t="s">
        <v>32</v>
      </c>
      <c r="AB178" s="33"/>
      <c r="AF178" s="40"/>
      <c r="AH178" s="40"/>
    </row>
    <row r="179" spans="1:34" ht="11.25" customHeight="1" thickBot="1" x14ac:dyDescent="0.25">
      <c r="A179" s="151">
        <v>2019</v>
      </c>
      <c r="B179" s="122">
        <f>+SUM(B180:B191)</f>
        <v>318175435.75999999</v>
      </c>
      <c r="C179" s="122">
        <f>+SUM(C180:C191)</f>
        <v>142588000</v>
      </c>
      <c r="D179" s="134">
        <f>C179/B179*100</f>
        <v>44.814270359813143</v>
      </c>
      <c r="E179" s="122">
        <f>+SUM(E180:E191)</f>
        <v>175587435.07000002</v>
      </c>
      <c r="F179" s="134">
        <f>+E179/B179*100</f>
        <v>55.18572942332537</v>
      </c>
      <c r="G179" s="122">
        <f>+SUM(G180:G191)</f>
        <v>156188260.72999999</v>
      </c>
      <c r="H179" s="23">
        <f>+G179/B179*100</f>
        <v>49.088723759244864</v>
      </c>
      <c r="I179" s="122">
        <f>+SUM(I180:I191)</f>
        <v>0</v>
      </c>
      <c r="J179" s="134">
        <f>+I179/B179*100</f>
        <v>0</v>
      </c>
      <c r="K179" s="122">
        <f>+SUM(K180:K191)</f>
        <v>0</v>
      </c>
      <c r="L179" s="134">
        <f>+K179/B179*100</f>
        <v>0</v>
      </c>
      <c r="M179" s="122">
        <f>+SUM(M180:M191)</f>
        <v>0</v>
      </c>
      <c r="N179" s="23">
        <f>+M179/B179*100</f>
        <v>0</v>
      </c>
      <c r="O179" s="122">
        <f>+SUM(O180:O191)</f>
        <v>0</v>
      </c>
      <c r="P179" s="23">
        <f>+O179/B179*100</f>
        <v>0</v>
      </c>
      <c r="Q179" s="122">
        <f>+SUM(Q180:Q191)</f>
        <v>0</v>
      </c>
      <c r="R179" s="23">
        <f>+Q179/B179*100</f>
        <v>0</v>
      </c>
      <c r="S179" s="122">
        <f>+SUM(S180:S191)</f>
        <v>0</v>
      </c>
      <c r="T179" s="134">
        <f>+S179/B179*100</f>
        <v>0</v>
      </c>
      <c r="U179" s="122">
        <f>+SUM(U180:U191)</f>
        <v>156313966</v>
      </c>
      <c r="V179" s="134">
        <f>+U179/B179*100</f>
        <v>49.128231922312118</v>
      </c>
      <c r="W179" s="122">
        <f>+SUM(W180:W191)</f>
        <v>5621821.3499999996</v>
      </c>
      <c r="X179" s="134">
        <f>+W179/B179*100</f>
        <v>1.7668935807604407</v>
      </c>
      <c r="Y179" s="122">
        <f>+SUM(Y180:Y191)</f>
        <v>51387.68</v>
      </c>
      <c r="Z179" s="134">
        <f>+Y179/B179*100</f>
        <v>1.6150737682578919E-2</v>
      </c>
      <c r="AA179" s="35">
        <v>2019</v>
      </c>
      <c r="AB179" s="33"/>
      <c r="AF179" s="40"/>
      <c r="AH179" s="40"/>
    </row>
    <row r="180" spans="1:34" ht="11.25" customHeight="1" x14ac:dyDescent="0.2">
      <c r="A180" s="24" t="s">
        <v>18</v>
      </c>
      <c r="B180" s="25">
        <v>127977.53</v>
      </c>
      <c r="C180" s="25">
        <v>0</v>
      </c>
      <c r="D180" s="26">
        <f t="shared" ref="D180:D189" si="118">+C180/B180*100</f>
        <v>0</v>
      </c>
      <c r="E180" s="25">
        <v>127977.53</v>
      </c>
      <c r="F180" s="26">
        <f t="shared" si="116"/>
        <v>100</v>
      </c>
      <c r="G180" s="25">
        <v>116071.81</v>
      </c>
      <c r="H180" s="26">
        <f t="shared" si="115"/>
        <v>90.697023141484294</v>
      </c>
      <c r="I180" s="130">
        <v>0</v>
      </c>
      <c r="J180" s="26">
        <f t="shared" ref="J180:J183" si="119">+I180/B180*100</f>
        <v>0</v>
      </c>
      <c r="K180" s="44">
        <v>0</v>
      </c>
      <c r="L180" s="26">
        <f t="shared" ref="L180:L184" si="120">+K180/B180*100</f>
        <v>0</v>
      </c>
      <c r="M180" s="25">
        <v>0</v>
      </c>
      <c r="N180" s="26">
        <f t="shared" si="111"/>
        <v>0</v>
      </c>
      <c r="O180" s="25">
        <v>0</v>
      </c>
      <c r="P180" s="26">
        <f t="shared" si="112"/>
        <v>0</v>
      </c>
      <c r="Q180" s="25">
        <v>0</v>
      </c>
      <c r="R180" s="26">
        <f t="shared" si="113"/>
        <v>0</v>
      </c>
      <c r="S180" s="25">
        <v>0</v>
      </c>
      <c r="T180" s="26">
        <f t="shared" si="114"/>
        <v>0</v>
      </c>
      <c r="U180" s="25">
        <v>0</v>
      </c>
      <c r="V180" s="26">
        <f t="shared" si="117"/>
        <v>0</v>
      </c>
      <c r="W180" s="25">
        <v>0</v>
      </c>
      <c r="X180" s="26">
        <f t="shared" si="110"/>
        <v>0</v>
      </c>
      <c r="Y180" s="62">
        <v>11905.72</v>
      </c>
      <c r="Z180" s="26">
        <f t="shared" ref="Z180:Z183" si="121">+Y180/B180*100</f>
        <v>9.3029768585157093</v>
      </c>
      <c r="AA180" s="27" t="s">
        <v>18</v>
      </c>
      <c r="AB180" s="33"/>
      <c r="AF180" s="40"/>
      <c r="AH180" s="40"/>
    </row>
    <row r="181" spans="1:34" ht="11.25" customHeight="1" x14ac:dyDescent="0.2">
      <c r="A181" s="24" t="s">
        <v>19</v>
      </c>
      <c r="B181" s="25">
        <v>683119.45</v>
      </c>
      <c r="C181" s="25">
        <v>0</v>
      </c>
      <c r="D181" s="26">
        <f t="shared" si="118"/>
        <v>0</v>
      </c>
      <c r="E181" s="25">
        <v>683119.45</v>
      </c>
      <c r="F181" s="26">
        <f t="shared" si="116"/>
        <v>100</v>
      </c>
      <c r="G181" s="25">
        <v>469206.76</v>
      </c>
      <c r="H181" s="26">
        <f t="shared" si="115"/>
        <v>68.685902589949691</v>
      </c>
      <c r="I181" s="130">
        <v>0</v>
      </c>
      <c r="J181" s="26">
        <f t="shared" si="119"/>
        <v>0</v>
      </c>
      <c r="K181" s="44">
        <v>0</v>
      </c>
      <c r="L181" s="26">
        <f t="shared" si="120"/>
        <v>0</v>
      </c>
      <c r="M181" s="25">
        <v>0</v>
      </c>
      <c r="N181" s="26">
        <f t="shared" si="111"/>
        <v>0</v>
      </c>
      <c r="O181" s="25">
        <v>0</v>
      </c>
      <c r="P181" s="26">
        <f t="shared" si="112"/>
        <v>0</v>
      </c>
      <c r="Q181" s="25">
        <v>0</v>
      </c>
      <c r="R181" s="26">
        <f t="shared" si="113"/>
        <v>0</v>
      </c>
      <c r="S181" s="25">
        <v>0</v>
      </c>
      <c r="T181" s="26">
        <f t="shared" si="114"/>
        <v>0</v>
      </c>
      <c r="U181" s="25">
        <v>0</v>
      </c>
      <c r="V181" s="26">
        <f t="shared" si="117"/>
        <v>0</v>
      </c>
      <c r="W181" s="25">
        <v>210000</v>
      </c>
      <c r="X181" s="26">
        <f t="shared" si="110"/>
        <v>30.741329353160712</v>
      </c>
      <c r="Y181" s="62">
        <v>3912.69</v>
      </c>
      <c r="Z181" s="26">
        <f t="shared" si="121"/>
        <v>0.57276805688961141</v>
      </c>
      <c r="AA181" s="27" t="s">
        <v>19</v>
      </c>
      <c r="AB181" s="33"/>
      <c r="AF181" s="40"/>
      <c r="AH181" s="40"/>
    </row>
    <row r="182" spans="1:34" ht="11.25" customHeight="1" x14ac:dyDescent="0.2">
      <c r="A182" s="24" t="s">
        <v>20</v>
      </c>
      <c r="B182" s="25">
        <v>1020059.95</v>
      </c>
      <c r="C182" s="25">
        <v>0</v>
      </c>
      <c r="D182" s="26">
        <f t="shared" si="118"/>
        <v>0</v>
      </c>
      <c r="E182" s="25">
        <v>1020059.95</v>
      </c>
      <c r="F182" s="26">
        <f t="shared" si="116"/>
        <v>100</v>
      </c>
      <c r="G182" s="25">
        <v>500391.22</v>
      </c>
      <c r="H182" s="26">
        <f t="shared" ref="H182:H189" si="122">+G182/B182*100</f>
        <v>49.055079556843694</v>
      </c>
      <c r="I182" s="130">
        <v>0</v>
      </c>
      <c r="J182" s="26">
        <f t="shared" si="119"/>
        <v>0</v>
      </c>
      <c r="K182" s="44">
        <v>0</v>
      </c>
      <c r="L182" s="26">
        <f t="shared" si="120"/>
        <v>0</v>
      </c>
      <c r="M182" s="25">
        <v>0</v>
      </c>
      <c r="N182" s="26">
        <f t="shared" si="111"/>
        <v>0</v>
      </c>
      <c r="O182" s="25">
        <v>0</v>
      </c>
      <c r="P182" s="26">
        <f t="shared" si="112"/>
        <v>0</v>
      </c>
      <c r="Q182" s="25">
        <v>0</v>
      </c>
      <c r="R182" s="26">
        <f t="shared" si="113"/>
        <v>0</v>
      </c>
      <c r="S182" s="25">
        <v>0</v>
      </c>
      <c r="T182" s="26">
        <f t="shared" si="114"/>
        <v>0</v>
      </c>
      <c r="U182" s="25">
        <v>0</v>
      </c>
      <c r="V182" s="26">
        <f t="shared" si="117"/>
        <v>0</v>
      </c>
      <c r="W182" s="25">
        <v>515070</v>
      </c>
      <c r="X182" s="26">
        <f t="shared" si="110"/>
        <v>50.494091058079484</v>
      </c>
      <c r="Y182" s="62">
        <v>4598.7299999999996</v>
      </c>
      <c r="Z182" s="26">
        <f t="shared" si="121"/>
        <v>0.45082938507682807</v>
      </c>
      <c r="AA182" s="27" t="s">
        <v>20</v>
      </c>
      <c r="AB182" s="33"/>
      <c r="AF182" s="40"/>
      <c r="AH182" s="40"/>
    </row>
    <row r="183" spans="1:34" ht="11.25" customHeight="1" x14ac:dyDescent="0.2">
      <c r="A183" s="24" t="s">
        <v>21</v>
      </c>
      <c r="B183" s="25">
        <v>118166647.28</v>
      </c>
      <c r="C183" s="25">
        <v>74773000</v>
      </c>
      <c r="D183" s="26">
        <f t="shared" si="118"/>
        <v>63.277584429405678</v>
      </c>
      <c r="E183" s="25">
        <v>43393647.280000001</v>
      </c>
      <c r="F183" s="26">
        <f t="shared" si="116"/>
        <v>36.722415570594329</v>
      </c>
      <c r="G183" s="25">
        <v>43217659.850000001</v>
      </c>
      <c r="H183" s="26">
        <f t="shared" si="122"/>
        <v>36.573484011604599</v>
      </c>
      <c r="I183" s="130">
        <v>0</v>
      </c>
      <c r="J183" s="26">
        <f t="shared" si="119"/>
        <v>0</v>
      </c>
      <c r="K183" s="44">
        <v>0</v>
      </c>
      <c r="L183" s="26">
        <f t="shared" si="120"/>
        <v>0</v>
      </c>
      <c r="M183" s="25">
        <v>0</v>
      </c>
      <c r="N183" s="26">
        <f t="shared" si="111"/>
        <v>0</v>
      </c>
      <c r="O183" s="25">
        <v>0</v>
      </c>
      <c r="P183" s="26">
        <f t="shared" si="112"/>
        <v>0</v>
      </c>
      <c r="Q183" s="25">
        <v>0</v>
      </c>
      <c r="R183" s="26">
        <f t="shared" si="113"/>
        <v>0</v>
      </c>
      <c r="S183" s="25">
        <v>0</v>
      </c>
      <c r="T183" s="26">
        <f t="shared" si="114"/>
        <v>0</v>
      </c>
      <c r="U183" s="25">
        <v>74773000</v>
      </c>
      <c r="V183" s="26">
        <f t="shared" si="117"/>
        <v>63.277584429405678</v>
      </c>
      <c r="W183" s="25">
        <v>170000</v>
      </c>
      <c r="X183" s="26">
        <f t="shared" si="110"/>
        <v>0.14386462162811395</v>
      </c>
      <c r="Y183" s="62">
        <v>5987.43</v>
      </c>
      <c r="Z183" s="26">
        <f t="shared" si="121"/>
        <v>5.0669373616165784E-3</v>
      </c>
      <c r="AA183" s="27" t="s">
        <v>21</v>
      </c>
      <c r="AB183" s="33"/>
      <c r="AF183" s="40"/>
      <c r="AH183" s="40"/>
    </row>
    <row r="184" spans="1:34" s="58" customFormat="1" ht="11.25" customHeight="1" x14ac:dyDescent="0.2">
      <c r="A184" s="24" t="s">
        <v>22</v>
      </c>
      <c r="B184" s="38">
        <v>74830609.689999998</v>
      </c>
      <c r="C184" s="38">
        <v>67815000</v>
      </c>
      <c r="D184" s="107">
        <f t="shared" si="118"/>
        <v>90.624679233453406</v>
      </c>
      <c r="E184" s="38">
        <v>7015609</v>
      </c>
      <c r="F184" s="107">
        <f t="shared" si="116"/>
        <v>9.3753198444640393</v>
      </c>
      <c r="G184" s="38">
        <v>554434.39999999758</v>
      </c>
      <c r="H184" s="107">
        <f t="shared" si="122"/>
        <v>0.7409192605764503</v>
      </c>
      <c r="I184" s="145">
        <v>0</v>
      </c>
      <c r="J184" s="107">
        <f t="shared" ref="J184:J191" si="123">+I184/B184*100</f>
        <v>0</v>
      </c>
      <c r="K184" s="146">
        <v>0</v>
      </c>
      <c r="L184" s="107">
        <f t="shared" si="120"/>
        <v>0</v>
      </c>
      <c r="M184" s="38">
        <v>0</v>
      </c>
      <c r="N184" s="107">
        <f t="shared" si="111"/>
        <v>0</v>
      </c>
      <c r="O184" s="38">
        <v>0</v>
      </c>
      <c r="P184" s="107">
        <f t="shared" si="112"/>
        <v>0</v>
      </c>
      <c r="Q184" s="38">
        <v>0</v>
      </c>
      <c r="R184" s="107">
        <f t="shared" si="113"/>
        <v>0</v>
      </c>
      <c r="S184" s="38">
        <v>0</v>
      </c>
      <c r="T184" s="107">
        <f t="shared" si="114"/>
        <v>0</v>
      </c>
      <c r="U184" s="38">
        <v>74113200</v>
      </c>
      <c r="V184" s="107">
        <f t="shared" ref="V184:V189" si="124">+U184/B184*100</f>
        <v>99.041288460735515</v>
      </c>
      <c r="W184" s="38">
        <v>160000</v>
      </c>
      <c r="X184" s="107">
        <f t="shared" si="110"/>
        <v>0.2138162453344031</v>
      </c>
      <c r="Y184" s="147">
        <v>2975.29</v>
      </c>
      <c r="Z184" s="107">
        <f t="shared" ref="Z184:Z189" si="125">Y184/B184*100</f>
        <v>3.9760333536312253E-3</v>
      </c>
      <c r="AA184" s="27" t="s">
        <v>23</v>
      </c>
      <c r="AB184" s="148"/>
      <c r="AF184" s="149"/>
      <c r="AH184" s="149"/>
    </row>
    <row r="185" spans="1:34" ht="11.25" customHeight="1" x14ac:dyDescent="0.2">
      <c r="A185" s="24" t="s">
        <v>24</v>
      </c>
      <c r="B185" s="25">
        <v>1081841</v>
      </c>
      <c r="C185" s="25">
        <v>0</v>
      </c>
      <c r="D185" s="26">
        <f t="shared" si="118"/>
        <v>0</v>
      </c>
      <c r="E185" s="25">
        <v>1081841</v>
      </c>
      <c r="F185" s="26">
        <f t="shared" si="116"/>
        <v>100</v>
      </c>
      <c r="G185" s="25">
        <v>660640</v>
      </c>
      <c r="H185" s="26">
        <f t="shared" si="122"/>
        <v>61.066274988653603</v>
      </c>
      <c r="I185" s="130">
        <v>0</v>
      </c>
      <c r="J185" s="26">
        <f t="shared" si="123"/>
        <v>0</v>
      </c>
      <c r="K185" s="44">
        <v>0</v>
      </c>
      <c r="L185" s="26">
        <f t="shared" ref="L185:L190" si="126">+K185/B185*100</f>
        <v>0</v>
      </c>
      <c r="M185" s="25">
        <v>0</v>
      </c>
      <c r="N185" s="26">
        <f t="shared" ref="N185:N191" si="127">+M185/B185*100</f>
        <v>0</v>
      </c>
      <c r="O185" s="25">
        <v>0</v>
      </c>
      <c r="P185" s="26">
        <f t="shared" si="112"/>
        <v>0</v>
      </c>
      <c r="Q185" s="25">
        <v>0</v>
      </c>
      <c r="R185" s="26">
        <f t="shared" si="113"/>
        <v>0</v>
      </c>
      <c r="S185" s="25">
        <v>0</v>
      </c>
      <c r="T185" s="26">
        <f t="shared" si="114"/>
        <v>0</v>
      </c>
      <c r="U185" s="25">
        <v>419730</v>
      </c>
      <c r="V185" s="26">
        <f t="shared" si="124"/>
        <v>38.797753089409625</v>
      </c>
      <c r="W185" s="25">
        <v>0</v>
      </c>
      <c r="X185" s="26">
        <f t="shared" si="110"/>
        <v>0</v>
      </c>
      <c r="Y185" s="62">
        <v>1471</v>
      </c>
      <c r="Z185" s="26">
        <f t="shared" si="125"/>
        <v>0.1359719219367726</v>
      </c>
      <c r="AA185" s="27" t="s">
        <v>34</v>
      </c>
      <c r="AB185" s="33"/>
      <c r="AF185" s="40"/>
      <c r="AH185" s="40"/>
    </row>
    <row r="186" spans="1:34" s="58" customFormat="1" ht="11.25" customHeight="1" x14ac:dyDescent="0.2">
      <c r="A186" s="24" t="s">
        <v>25</v>
      </c>
      <c r="B186" s="38">
        <v>36809577.57</v>
      </c>
      <c r="C186" s="38">
        <v>0</v>
      </c>
      <c r="D186" s="107">
        <f t="shared" si="118"/>
        <v>0</v>
      </c>
      <c r="E186" s="38">
        <v>36809577.57</v>
      </c>
      <c r="F186" s="107">
        <f t="shared" si="116"/>
        <v>100</v>
      </c>
      <c r="G186" s="38">
        <v>36803943.229999997</v>
      </c>
      <c r="H186" s="107">
        <f t="shared" si="122"/>
        <v>99.984693277206759</v>
      </c>
      <c r="I186" s="145">
        <v>0</v>
      </c>
      <c r="J186" s="107">
        <f t="shared" si="123"/>
        <v>0</v>
      </c>
      <c r="K186" s="146">
        <v>0</v>
      </c>
      <c r="L186" s="107">
        <f t="shared" si="126"/>
        <v>0</v>
      </c>
      <c r="M186" s="38">
        <v>0</v>
      </c>
      <c r="N186" s="26">
        <f t="shared" si="127"/>
        <v>0</v>
      </c>
      <c r="O186" s="38">
        <v>0</v>
      </c>
      <c r="P186" s="26">
        <f t="shared" si="112"/>
        <v>0</v>
      </c>
      <c r="Q186" s="38">
        <v>0</v>
      </c>
      <c r="R186" s="26">
        <f t="shared" si="113"/>
        <v>0</v>
      </c>
      <c r="S186" s="38">
        <v>0</v>
      </c>
      <c r="T186" s="26">
        <f t="shared" si="114"/>
        <v>0</v>
      </c>
      <c r="U186" s="38">
        <v>0</v>
      </c>
      <c r="V186" s="107">
        <f t="shared" si="124"/>
        <v>0</v>
      </c>
      <c r="W186" s="38">
        <v>0</v>
      </c>
      <c r="X186" s="107">
        <f t="shared" si="110"/>
        <v>0</v>
      </c>
      <c r="Y186" s="147">
        <v>5634.34</v>
      </c>
      <c r="Z186" s="107">
        <f t="shared" si="125"/>
        <v>1.5306722793233075E-2</v>
      </c>
      <c r="AA186" s="27" t="s">
        <v>67</v>
      </c>
      <c r="AB186" s="148"/>
      <c r="AF186" s="149"/>
      <c r="AH186" s="149"/>
    </row>
    <row r="187" spans="1:34" ht="11.25" customHeight="1" x14ac:dyDescent="0.2">
      <c r="A187" s="24" t="s">
        <v>26</v>
      </c>
      <c r="B187" s="25">
        <v>573449.44999999995</v>
      </c>
      <c r="C187" s="25">
        <v>0</v>
      </c>
      <c r="D187" s="26">
        <f t="shared" si="118"/>
        <v>0</v>
      </c>
      <c r="E187" s="25">
        <v>573449.44999999995</v>
      </c>
      <c r="F187" s="107">
        <f t="shared" si="116"/>
        <v>100</v>
      </c>
      <c r="G187" s="25">
        <v>406869.95</v>
      </c>
      <c r="H187" s="26">
        <f t="shared" si="122"/>
        <v>70.95131924880215</v>
      </c>
      <c r="I187" s="130">
        <v>0</v>
      </c>
      <c r="J187" s="26">
        <f t="shared" si="123"/>
        <v>0</v>
      </c>
      <c r="K187" s="44">
        <v>0</v>
      </c>
      <c r="L187" s="26">
        <f t="shared" si="126"/>
        <v>0</v>
      </c>
      <c r="M187" s="25">
        <v>0</v>
      </c>
      <c r="N187" s="26">
        <f t="shared" si="127"/>
        <v>0</v>
      </c>
      <c r="O187" s="25">
        <v>0</v>
      </c>
      <c r="P187" s="26">
        <f t="shared" si="112"/>
        <v>0</v>
      </c>
      <c r="Q187" s="25">
        <v>0</v>
      </c>
      <c r="R187" s="26">
        <f t="shared" si="113"/>
        <v>0</v>
      </c>
      <c r="S187" s="25">
        <v>0</v>
      </c>
      <c r="T187" s="26">
        <f t="shared" si="114"/>
        <v>0</v>
      </c>
      <c r="U187" s="25">
        <v>120335</v>
      </c>
      <c r="V187" s="26">
        <f t="shared" si="124"/>
        <v>20.984412837086165</v>
      </c>
      <c r="W187" s="25">
        <v>45729</v>
      </c>
      <c r="X187" s="26">
        <f t="shared" si="110"/>
        <v>7.9743733296805859</v>
      </c>
      <c r="Y187" s="62">
        <v>515.5</v>
      </c>
      <c r="Z187" s="26">
        <f t="shared" si="125"/>
        <v>8.9894584431112465E-2</v>
      </c>
      <c r="AA187" s="27" t="s">
        <v>27</v>
      </c>
      <c r="AF187" s="40"/>
      <c r="AH187" s="40"/>
    </row>
    <row r="188" spans="1:34" ht="11.25" customHeight="1" x14ac:dyDescent="0.2">
      <c r="A188" s="24" t="s">
        <v>28</v>
      </c>
      <c r="B188" s="25">
        <v>57276579.689999998</v>
      </c>
      <c r="C188" s="25">
        <v>0</v>
      </c>
      <c r="D188" s="26">
        <f>+C188/B188*100</f>
        <v>0</v>
      </c>
      <c r="E188" s="25">
        <v>57276579.689999998</v>
      </c>
      <c r="F188" s="107">
        <f t="shared" si="116"/>
        <v>100</v>
      </c>
      <c r="G188" s="25">
        <v>53152006.339999996</v>
      </c>
      <c r="H188" s="26">
        <f t="shared" si="122"/>
        <v>92.79884837341271</v>
      </c>
      <c r="I188" s="130">
        <v>0</v>
      </c>
      <c r="J188" s="26">
        <f t="shared" si="123"/>
        <v>0</v>
      </c>
      <c r="K188" s="44">
        <v>0</v>
      </c>
      <c r="L188" s="26">
        <f t="shared" si="126"/>
        <v>0</v>
      </c>
      <c r="M188" s="25">
        <v>0</v>
      </c>
      <c r="N188" s="26">
        <f t="shared" si="127"/>
        <v>0</v>
      </c>
      <c r="O188" s="25">
        <v>0</v>
      </c>
      <c r="P188" s="26">
        <f t="shared" si="112"/>
        <v>0</v>
      </c>
      <c r="Q188" s="25">
        <v>0</v>
      </c>
      <c r="R188" s="26">
        <f t="shared" si="113"/>
        <v>0</v>
      </c>
      <c r="S188" s="25">
        <v>0</v>
      </c>
      <c r="T188" s="26">
        <f t="shared" si="114"/>
        <v>0</v>
      </c>
      <c r="U188" s="25">
        <v>49785</v>
      </c>
      <c r="V188" s="26">
        <f t="shared" si="124"/>
        <v>8.6920343828931587E-2</v>
      </c>
      <c r="W188" s="25">
        <v>4074542.85</v>
      </c>
      <c r="X188" s="26">
        <f t="shared" si="110"/>
        <v>7.1138026607957192</v>
      </c>
      <c r="Y188" s="62">
        <v>245.5</v>
      </c>
      <c r="Z188" s="26">
        <f t="shared" si="125"/>
        <v>4.2862196263940359E-4</v>
      </c>
      <c r="AA188" s="27" t="s">
        <v>28</v>
      </c>
      <c r="AF188" s="40"/>
      <c r="AH188" s="40"/>
    </row>
    <row r="189" spans="1:34" ht="11.25" customHeight="1" x14ac:dyDescent="0.2">
      <c r="A189" s="24" t="s">
        <v>29</v>
      </c>
      <c r="B189" s="25">
        <v>2383220.5299999998</v>
      </c>
      <c r="C189" s="25">
        <v>0</v>
      </c>
      <c r="D189" s="26">
        <f t="shared" si="118"/>
        <v>0</v>
      </c>
      <c r="E189" s="25">
        <v>2383220.5299999998</v>
      </c>
      <c r="F189" s="107">
        <f t="shared" si="116"/>
        <v>100</v>
      </c>
      <c r="G189" s="25">
        <v>905264.86999999976</v>
      </c>
      <c r="H189" s="26">
        <f t="shared" si="122"/>
        <v>37.984939228431365</v>
      </c>
      <c r="I189" s="130">
        <v>0</v>
      </c>
      <c r="J189" s="26">
        <f t="shared" si="123"/>
        <v>0</v>
      </c>
      <c r="K189" s="44">
        <v>0</v>
      </c>
      <c r="L189" s="26">
        <f t="shared" si="126"/>
        <v>0</v>
      </c>
      <c r="M189" s="25">
        <v>0</v>
      </c>
      <c r="N189" s="26">
        <f t="shared" si="127"/>
        <v>0</v>
      </c>
      <c r="O189" s="25">
        <v>0</v>
      </c>
      <c r="P189" s="26">
        <f t="shared" si="112"/>
        <v>0</v>
      </c>
      <c r="Q189" s="25">
        <v>0</v>
      </c>
      <c r="R189" s="26">
        <f t="shared" si="113"/>
        <v>0</v>
      </c>
      <c r="S189" s="25">
        <v>0</v>
      </c>
      <c r="T189" s="26">
        <f t="shared" si="114"/>
        <v>0</v>
      </c>
      <c r="U189" s="25">
        <v>1420585</v>
      </c>
      <c r="V189" s="26">
        <f t="shared" si="124"/>
        <v>59.607786275657851</v>
      </c>
      <c r="W189" s="25">
        <v>53344.5</v>
      </c>
      <c r="X189" s="26">
        <f t="shared" si="110"/>
        <v>2.2383367098637743</v>
      </c>
      <c r="Y189" s="62">
        <v>4026.16</v>
      </c>
      <c r="Z189" s="26">
        <f t="shared" si="125"/>
        <v>0.16893778604701765</v>
      </c>
      <c r="AA189" s="27" t="s">
        <v>30</v>
      </c>
      <c r="AF189" s="40"/>
      <c r="AH189" s="40"/>
    </row>
    <row r="190" spans="1:34" ht="11.25" customHeight="1" x14ac:dyDescent="0.2">
      <c r="A190" s="24" t="s">
        <v>31</v>
      </c>
      <c r="B190" s="25">
        <v>20591598.93</v>
      </c>
      <c r="C190" s="25">
        <v>0</v>
      </c>
      <c r="D190" s="26">
        <f t="shared" ref="D190:D191" si="128">+C190/B190*100</f>
        <v>0</v>
      </c>
      <c r="E190" s="25">
        <v>20591598.93</v>
      </c>
      <c r="F190" s="107">
        <f t="shared" si="116"/>
        <v>100</v>
      </c>
      <c r="G190" s="25">
        <v>15095065.129999999</v>
      </c>
      <c r="H190" s="26">
        <f t="shared" ref="H190:H194" si="129">+G190/B190*100</f>
        <v>73.306911140387086</v>
      </c>
      <c r="I190" s="130">
        <v>0</v>
      </c>
      <c r="J190" s="26">
        <f t="shared" si="123"/>
        <v>0</v>
      </c>
      <c r="K190" s="44">
        <v>0</v>
      </c>
      <c r="L190" s="26">
        <f t="shared" si="126"/>
        <v>0</v>
      </c>
      <c r="M190" s="25">
        <v>0</v>
      </c>
      <c r="N190" s="26">
        <f t="shared" si="127"/>
        <v>0</v>
      </c>
      <c r="O190" s="25">
        <v>0</v>
      </c>
      <c r="P190" s="26">
        <f t="shared" si="112"/>
        <v>0</v>
      </c>
      <c r="Q190" s="25">
        <v>0</v>
      </c>
      <c r="R190" s="26">
        <f t="shared" si="113"/>
        <v>0</v>
      </c>
      <c r="S190" s="25">
        <v>0</v>
      </c>
      <c r="T190" s="26">
        <f t="shared" si="114"/>
        <v>0</v>
      </c>
      <c r="U190" s="25">
        <v>5410232.7999999998</v>
      </c>
      <c r="V190" s="26">
        <f t="shared" ref="V190:V194" si="130">+U190/B190*100</f>
        <v>26.273981046308187</v>
      </c>
      <c r="W190" s="25">
        <v>82595</v>
      </c>
      <c r="X190" s="26">
        <f t="shared" ref="X190:X194" si="131">+W190/B190*100</f>
        <v>0.40111018226790995</v>
      </c>
      <c r="Y190" s="62">
        <v>3706</v>
      </c>
      <c r="Z190" s="26">
        <f t="shared" ref="Z190:Z194" si="132">Y190/B190*100</f>
        <v>1.799763103680458E-2</v>
      </c>
      <c r="AA190" s="27" t="s">
        <v>31</v>
      </c>
      <c r="AF190" s="40"/>
      <c r="AH190" s="40"/>
    </row>
    <row r="191" spans="1:34" ht="11.25" customHeight="1" thickBot="1" x14ac:dyDescent="0.25">
      <c r="A191" s="24" t="s">
        <v>32</v>
      </c>
      <c r="B191" s="25">
        <v>4630754.6900000004</v>
      </c>
      <c r="C191" s="25">
        <v>0</v>
      </c>
      <c r="D191" s="26">
        <f t="shared" si="128"/>
        <v>0</v>
      </c>
      <c r="E191" s="25">
        <v>4630754.6900000004</v>
      </c>
      <c r="F191" s="26">
        <f t="shared" si="116"/>
        <v>100</v>
      </c>
      <c r="G191" s="33">
        <v>4306707.17</v>
      </c>
      <c r="H191" s="26">
        <f t="shared" si="129"/>
        <v>93.002274106642417</v>
      </c>
      <c r="I191" s="33">
        <v>0</v>
      </c>
      <c r="J191" s="26">
        <f t="shared" si="123"/>
        <v>0</v>
      </c>
      <c r="K191" s="44">
        <v>0</v>
      </c>
      <c r="L191" s="26">
        <f t="shared" ref="L191:L195" si="133">+K191/B191*100</f>
        <v>0</v>
      </c>
      <c r="M191" s="25">
        <v>0</v>
      </c>
      <c r="N191" s="26">
        <f t="shared" si="127"/>
        <v>0</v>
      </c>
      <c r="O191" s="25">
        <v>0</v>
      </c>
      <c r="P191" s="26">
        <f t="shared" si="112"/>
        <v>0</v>
      </c>
      <c r="Q191" s="25">
        <v>0</v>
      </c>
      <c r="R191" s="26">
        <f t="shared" si="113"/>
        <v>0</v>
      </c>
      <c r="S191" s="25">
        <v>0</v>
      </c>
      <c r="T191" s="26">
        <f t="shared" si="114"/>
        <v>0</v>
      </c>
      <c r="U191" s="25">
        <v>7098.2</v>
      </c>
      <c r="V191" s="26">
        <f t="shared" si="130"/>
        <v>0.15328387002076327</v>
      </c>
      <c r="W191" s="25">
        <v>310540</v>
      </c>
      <c r="X191" s="26">
        <f t="shared" si="131"/>
        <v>6.7060343462071836</v>
      </c>
      <c r="Y191" s="51">
        <v>6409.32</v>
      </c>
      <c r="Z191" s="26">
        <f t="shared" si="132"/>
        <v>0.13840767712962138</v>
      </c>
      <c r="AA191" s="27" t="s">
        <v>32</v>
      </c>
      <c r="AF191" s="40"/>
      <c r="AH191" s="40"/>
    </row>
    <row r="192" spans="1:34" ht="11.25" customHeight="1" thickBot="1" x14ac:dyDescent="0.25">
      <c r="A192" s="151">
        <v>2020</v>
      </c>
      <c r="B192" s="122">
        <f>+SUM(B193:B204)</f>
        <v>31362753.759999998</v>
      </c>
      <c r="C192" s="122">
        <f>+SUM(C193:C204)</f>
        <v>0</v>
      </c>
      <c r="D192" s="134">
        <f>C192/B192*100</f>
        <v>0</v>
      </c>
      <c r="E192" s="122">
        <f>+SUM(E193:E204)</f>
        <v>31362753.759999998</v>
      </c>
      <c r="F192" s="134">
        <f>+E192/B192*100</f>
        <v>100</v>
      </c>
      <c r="G192" s="122">
        <f>+SUM(G193:G204)</f>
        <v>23072923.080000002</v>
      </c>
      <c r="H192" s="23">
        <f>+G192/B192*100</f>
        <v>73.567911977892607</v>
      </c>
      <c r="I192" s="122">
        <f>+SUM(I193:I204)</f>
        <v>0</v>
      </c>
      <c r="J192" s="134">
        <f t="shared" ref="J192:J196" si="134">+I192/B192*100</f>
        <v>0</v>
      </c>
      <c r="K192" s="122">
        <f>+SUM(K193:K204)</f>
        <v>96666.15</v>
      </c>
      <c r="L192" s="134">
        <f t="shared" si="133"/>
        <v>0.30821958664639909</v>
      </c>
      <c r="M192" s="122">
        <f>+SUM(M193:M204)</f>
        <v>0</v>
      </c>
      <c r="N192" s="23">
        <f>+M192/B192*100</f>
        <v>0</v>
      </c>
      <c r="O192" s="122">
        <f>+SUM(O193:O204)</f>
        <v>0</v>
      </c>
      <c r="P192" s="23">
        <f>+O192/B192*100</f>
        <v>0</v>
      </c>
      <c r="Q192" s="122">
        <f>+SUM(Q193:Q204)</f>
        <v>0</v>
      </c>
      <c r="R192" s="23">
        <f>+Q192/B192*100</f>
        <v>0</v>
      </c>
      <c r="S192" s="122">
        <f>+SUM(S193:S204)</f>
        <v>0</v>
      </c>
      <c r="T192" s="134">
        <f>+S192/B192*100</f>
        <v>0</v>
      </c>
      <c r="U192" s="122">
        <f>+SUM(U193:U204)</f>
        <v>7494750.5</v>
      </c>
      <c r="V192" s="134">
        <f>+U192/B192*100</f>
        <v>23.896978426552558</v>
      </c>
      <c r="W192" s="122">
        <f>+SUM(W193:W204)</f>
        <v>686381</v>
      </c>
      <c r="X192" s="134">
        <f>+W192/B192*100</f>
        <v>2.1885227466071844</v>
      </c>
      <c r="Y192" s="122">
        <f>+SUM(Y193:Y204)</f>
        <v>12033.03</v>
      </c>
      <c r="Z192" s="134">
        <f>+Y192/B192*100</f>
        <v>3.8367262301268031E-2</v>
      </c>
      <c r="AA192" s="35">
        <v>2020</v>
      </c>
      <c r="AF192" s="40"/>
      <c r="AH192" s="40"/>
    </row>
    <row r="193" spans="1:34" ht="11.25" customHeight="1" x14ac:dyDescent="0.2">
      <c r="A193" s="24" t="s">
        <v>18</v>
      </c>
      <c r="B193" s="25">
        <v>7762017.71</v>
      </c>
      <c r="C193" s="25">
        <v>0</v>
      </c>
      <c r="D193" s="26">
        <f t="shared" ref="D193:D197" si="135">+C193/B193*100</f>
        <v>0</v>
      </c>
      <c r="E193" s="25">
        <v>7762017.71</v>
      </c>
      <c r="F193" s="26">
        <f t="shared" si="116"/>
        <v>100</v>
      </c>
      <c r="G193" s="25">
        <v>7561772.21</v>
      </c>
      <c r="H193" s="26">
        <f t="shared" si="129"/>
        <v>97.420187540386323</v>
      </c>
      <c r="I193" s="33">
        <v>0</v>
      </c>
      <c r="J193" s="26">
        <f t="shared" si="134"/>
        <v>0</v>
      </c>
      <c r="K193" s="44">
        <v>0</v>
      </c>
      <c r="L193" s="26">
        <f t="shared" si="133"/>
        <v>0</v>
      </c>
      <c r="M193" s="25">
        <v>0</v>
      </c>
      <c r="N193" s="26">
        <f t="shared" ref="N193:N194" si="136">+M193/B193*100</f>
        <v>0</v>
      </c>
      <c r="O193" s="25">
        <v>0</v>
      </c>
      <c r="P193" s="26">
        <f t="shared" ref="P193:P194" si="137">+O193/B193*100</f>
        <v>0</v>
      </c>
      <c r="Q193" s="25">
        <v>0</v>
      </c>
      <c r="R193" s="26">
        <f t="shared" ref="R193:R194" si="138">+Q193/B193*100</f>
        <v>0</v>
      </c>
      <c r="S193" s="25">
        <v>0</v>
      </c>
      <c r="T193" s="26">
        <f t="shared" ref="T193:T194" si="139">+S193/B193*100</f>
        <v>0</v>
      </c>
      <c r="U193" s="25">
        <v>0</v>
      </c>
      <c r="V193" s="26">
        <f t="shared" si="130"/>
        <v>0</v>
      </c>
      <c r="W193" s="25">
        <v>200000</v>
      </c>
      <c r="X193" s="26">
        <f t="shared" si="131"/>
        <v>2.5766496222024209</v>
      </c>
      <c r="Y193" s="62">
        <v>245.5</v>
      </c>
      <c r="Z193" s="26">
        <f t="shared" si="132"/>
        <v>3.1628374112534718E-3</v>
      </c>
      <c r="AA193" s="27" t="s">
        <v>18</v>
      </c>
      <c r="AF193" s="40"/>
      <c r="AH193" s="40"/>
    </row>
    <row r="194" spans="1:34" ht="11.25" customHeight="1" x14ac:dyDescent="0.2">
      <c r="A194" s="24" t="s">
        <v>19</v>
      </c>
      <c r="B194" s="25">
        <v>1369255.72</v>
      </c>
      <c r="C194" s="25">
        <v>0</v>
      </c>
      <c r="D194" s="26">
        <f t="shared" si="135"/>
        <v>0</v>
      </c>
      <c r="E194" s="25">
        <v>1369255.72</v>
      </c>
      <c r="F194" s="26">
        <f t="shared" si="116"/>
        <v>100</v>
      </c>
      <c r="G194" s="25">
        <v>1177976.98</v>
      </c>
      <c r="H194" s="26">
        <f t="shared" si="129"/>
        <v>86.030458941592002</v>
      </c>
      <c r="I194" s="33">
        <v>0</v>
      </c>
      <c r="J194" s="26">
        <f t="shared" si="134"/>
        <v>0</v>
      </c>
      <c r="K194" s="44">
        <v>62037.8</v>
      </c>
      <c r="L194" s="26">
        <f t="shared" si="133"/>
        <v>4.5307680000051418</v>
      </c>
      <c r="M194" s="25">
        <v>0</v>
      </c>
      <c r="N194" s="26">
        <f t="shared" si="136"/>
        <v>0</v>
      </c>
      <c r="O194" s="25">
        <v>0</v>
      </c>
      <c r="P194" s="26">
        <f t="shared" si="137"/>
        <v>0</v>
      </c>
      <c r="Q194" s="25">
        <v>0</v>
      </c>
      <c r="R194" s="26">
        <f t="shared" si="138"/>
        <v>0</v>
      </c>
      <c r="S194" s="25">
        <v>0</v>
      </c>
      <c r="T194" s="26">
        <f t="shared" si="139"/>
        <v>0</v>
      </c>
      <c r="U194" s="25">
        <v>9900</v>
      </c>
      <c r="V194" s="26">
        <f t="shared" si="130"/>
        <v>0.72302053264382204</v>
      </c>
      <c r="W194" s="25">
        <v>116790</v>
      </c>
      <c r="X194" s="26">
        <f t="shared" si="131"/>
        <v>8.5294513138860584</v>
      </c>
      <c r="Y194" s="62">
        <v>2550.94</v>
      </c>
      <c r="Z194" s="26">
        <f t="shared" si="132"/>
        <v>0.18630121187297286</v>
      </c>
      <c r="AA194" s="27" t="s">
        <v>19</v>
      </c>
      <c r="AB194" s="33"/>
      <c r="AF194" s="40"/>
      <c r="AH194" s="40"/>
    </row>
    <row r="195" spans="1:34" ht="11.25" customHeight="1" x14ac:dyDescent="0.2">
      <c r="A195" s="24" t="s">
        <v>20</v>
      </c>
      <c r="B195" s="25">
        <v>1485330.49</v>
      </c>
      <c r="C195" s="25">
        <v>0</v>
      </c>
      <c r="D195" s="26">
        <f t="shared" si="135"/>
        <v>0</v>
      </c>
      <c r="E195" s="25">
        <v>1485330.49</v>
      </c>
      <c r="F195" s="26">
        <f t="shared" ref="F195:F199" si="140">+E195/B195*100</f>
        <v>100</v>
      </c>
      <c r="G195" s="25">
        <v>1154309.99</v>
      </c>
      <c r="H195" s="26">
        <f t="shared" ref="H195:H199" si="141">+G195/B195*100</f>
        <v>77.714017033340511</v>
      </c>
      <c r="I195" s="33">
        <v>0</v>
      </c>
      <c r="J195" s="26">
        <f t="shared" si="134"/>
        <v>0</v>
      </c>
      <c r="K195" s="44">
        <v>0</v>
      </c>
      <c r="L195" s="26">
        <f t="shared" si="133"/>
        <v>0</v>
      </c>
      <c r="M195" s="25">
        <v>0</v>
      </c>
      <c r="N195" s="26">
        <f t="shared" ref="N195:N199" si="142">+M195/B195*100</f>
        <v>0</v>
      </c>
      <c r="O195" s="25">
        <v>0</v>
      </c>
      <c r="P195" s="26">
        <f t="shared" ref="P195:P199" si="143">+O195/B195*100</f>
        <v>0</v>
      </c>
      <c r="Q195" s="25">
        <v>0</v>
      </c>
      <c r="R195" s="26">
        <f t="shared" ref="R195:R199" si="144">+Q195/B195*100</f>
        <v>0</v>
      </c>
      <c r="S195" s="25">
        <v>0</v>
      </c>
      <c r="T195" s="26">
        <f t="shared" ref="T195:T199" si="145">+S195/B195*100</f>
        <v>0</v>
      </c>
      <c r="U195" s="25">
        <v>242311.5</v>
      </c>
      <c r="V195" s="26">
        <f t="shared" ref="V195:V199" si="146">+U195/B195*100</f>
        <v>16.313642090522222</v>
      </c>
      <c r="W195" s="25">
        <v>86760</v>
      </c>
      <c r="X195" s="26">
        <f t="shared" ref="X195:X199" si="147">+W195/B195*100</f>
        <v>5.8411242874304694</v>
      </c>
      <c r="Y195" s="62">
        <v>1949</v>
      </c>
      <c r="Z195" s="26">
        <f t="shared" ref="Z195:Z199" si="148">Y195/B195*100</f>
        <v>0.1312165887068002</v>
      </c>
      <c r="AA195" s="27" t="s">
        <v>20</v>
      </c>
      <c r="AB195" s="33"/>
      <c r="AF195" s="40"/>
      <c r="AH195" s="40"/>
    </row>
    <row r="196" spans="1:34" ht="11.25" customHeight="1" x14ac:dyDescent="0.2">
      <c r="A196" s="24" t="s">
        <v>21</v>
      </c>
      <c r="B196" s="25">
        <v>287155.40000000002</v>
      </c>
      <c r="C196" s="25">
        <v>0</v>
      </c>
      <c r="D196" s="26">
        <f t="shared" si="135"/>
        <v>0</v>
      </c>
      <c r="E196" s="25">
        <v>287155.40000000002</v>
      </c>
      <c r="F196" s="26">
        <f t="shared" si="140"/>
        <v>100</v>
      </c>
      <c r="G196" s="25">
        <v>261391.82</v>
      </c>
      <c r="H196" s="26">
        <f t="shared" si="141"/>
        <v>91.028000866429821</v>
      </c>
      <c r="I196" s="33">
        <v>0</v>
      </c>
      <c r="J196" s="26">
        <f t="shared" si="134"/>
        <v>0</v>
      </c>
      <c r="K196" s="44">
        <v>794.58</v>
      </c>
      <c r="L196" s="26">
        <f t="shared" ref="L196:L199" si="149">+K196/B196*100</f>
        <v>0.27670731596898407</v>
      </c>
      <c r="M196" s="25">
        <v>0</v>
      </c>
      <c r="N196" s="26">
        <f t="shared" si="142"/>
        <v>0</v>
      </c>
      <c r="O196" s="25">
        <v>0</v>
      </c>
      <c r="P196" s="26">
        <f t="shared" si="143"/>
        <v>0</v>
      </c>
      <c r="Q196" s="25">
        <v>0</v>
      </c>
      <c r="R196" s="26">
        <f t="shared" si="144"/>
        <v>0</v>
      </c>
      <c r="S196" s="25">
        <v>0</v>
      </c>
      <c r="T196" s="26">
        <f t="shared" si="145"/>
        <v>0</v>
      </c>
      <c r="U196" s="25">
        <v>9819</v>
      </c>
      <c r="V196" s="26">
        <f t="shared" si="146"/>
        <v>3.4194028738446147</v>
      </c>
      <c r="W196" s="25">
        <v>15150</v>
      </c>
      <c r="X196" s="26">
        <f t="shared" si="147"/>
        <v>5.2758889437565859</v>
      </c>
      <c r="Y196" s="62">
        <v>0</v>
      </c>
      <c r="Z196" s="26">
        <f t="shared" si="148"/>
        <v>0</v>
      </c>
      <c r="AA196" s="27" t="s">
        <v>21</v>
      </c>
      <c r="AB196" s="33"/>
      <c r="AF196" s="40"/>
      <c r="AH196" s="40"/>
    </row>
    <row r="197" spans="1:34" ht="11.25" customHeight="1" x14ac:dyDescent="0.2">
      <c r="A197" s="24" t="s">
        <v>22</v>
      </c>
      <c r="B197" s="25">
        <v>2891927.67</v>
      </c>
      <c r="C197" s="25">
        <v>0</v>
      </c>
      <c r="D197" s="26">
        <f t="shared" si="135"/>
        <v>0</v>
      </c>
      <c r="E197" s="25">
        <v>2891927.67</v>
      </c>
      <c r="F197" s="26">
        <f t="shared" si="140"/>
        <v>100</v>
      </c>
      <c r="G197" s="25">
        <v>2803815.37</v>
      </c>
      <c r="H197" s="26">
        <f t="shared" si="141"/>
        <v>96.953163769825551</v>
      </c>
      <c r="I197" s="33">
        <v>0</v>
      </c>
      <c r="J197" s="26">
        <f t="shared" ref="J197:J199" si="150">+I197/B197*100</f>
        <v>0</v>
      </c>
      <c r="K197" s="44">
        <v>0</v>
      </c>
      <c r="L197" s="26">
        <f t="shared" si="149"/>
        <v>0</v>
      </c>
      <c r="M197" s="25">
        <v>0</v>
      </c>
      <c r="N197" s="26">
        <f t="shared" si="142"/>
        <v>0</v>
      </c>
      <c r="O197" s="25">
        <v>0</v>
      </c>
      <c r="P197" s="26">
        <f t="shared" si="143"/>
        <v>0</v>
      </c>
      <c r="Q197" s="25">
        <v>0</v>
      </c>
      <c r="R197" s="26">
        <f t="shared" si="144"/>
        <v>0</v>
      </c>
      <c r="S197" s="25">
        <v>0</v>
      </c>
      <c r="T197" s="26">
        <f t="shared" si="145"/>
        <v>0</v>
      </c>
      <c r="U197" s="25">
        <v>0</v>
      </c>
      <c r="V197" s="26">
        <f t="shared" si="146"/>
        <v>0</v>
      </c>
      <c r="W197" s="25">
        <v>86500</v>
      </c>
      <c r="X197" s="26">
        <f t="shared" si="147"/>
        <v>2.9910844900211493</v>
      </c>
      <c r="Y197" s="62">
        <v>1612.3</v>
      </c>
      <c r="Z197" s="26">
        <f t="shared" si="148"/>
        <v>5.57517401533075E-2</v>
      </c>
      <c r="AA197" s="27" t="s">
        <v>23</v>
      </c>
      <c r="AB197" s="33"/>
      <c r="AD197" s="41"/>
      <c r="AE197" s="41"/>
      <c r="AF197" s="40"/>
      <c r="AH197" s="40"/>
    </row>
    <row r="198" spans="1:34" ht="11.25" customHeight="1" x14ac:dyDescent="0.2">
      <c r="A198" s="24" t="s">
        <v>24</v>
      </c>
      <c r="B198" s="25">
        <v>371346.94</v>
      </c>
      <c r="C198" s="25">
        <v>0</v>
      </c>
      <c r="D198" s="26">
        <f t="shared" ref="D198:D200" si="151">+C198/B198*100</f>
        <v>0</v>
      </c>
      <c r="E198" s="25">
        <v>371346.94</v>
      </c>
      <c r="F198" s="26">
        <f t="shared" si="140"/>
        <v>100</v>
      </c>
      <c r="G198" s="25">
        <v>336053.88</v>
      </c>
      <c r="H198" s="26">
        <f t="shared" si="141"/>
        <v>90.49593353320752</v>
      </c>
      <c r="I198" s="33">
        <v>0</v>
      </c>
      <c r="J198" s="26">
        <f t="shared" si="150"/>
        <v>0</v>
      </c>
      <c r="K198" s="44">
        <v>33833.769999999997</v>
      </c>
      <c r="L198" s="26">
        <f t="shared" si="149"/>
        <v>9.1110943313549306</v>
      </c>
      <c r="M198" s="25">
        <v>0</v>
      </c>
      <c r="N198" s="26">
        <f t="shared" si="142"/>
        <v>0</v>
      </c>
      <c r="O198" s="25">
        <v>0</v>
      </c>
      <c r="P198" s="26">
        <f t="shared" si="143"/>
        <v>0</v>
      </c>
      <c r="Q198" s="25">
        <v>0</v>
      </c>
      <c r="R198" s="26">
        <f t="shared" si="144"/>
        <v>0</v>
      </c>
      <c r="S198" s="25">
        <v>0</v>
      </c>
      <c r="T198" s="26">
        <f t="shared" si="145"/>
        <v>0</v>
      </c>
      <c r="U198" s="25">
        <v>0</v>
      </c>
      <c r="V198" s="26">
        <f t="shared" si="146"/>
        <v>0</v>
      </c>
      <c r="W198" s="25">
        <v>0</v>
      </c>
      <c r="X198" s="26">
        <f t="shared" si="147"/>
        <v>0</v>
      </c>
      <c r="Y198" s="62">
        <v>1459.29</v>
      </c>
      <c r="Z198" s="26">
        <f t="shared" si="148"/>
        <v>0.39297213543755061</v>
      </c>
      <c r="AA198" s="27" t="s">
        <v>34</v>
      </c>
      <c r="AB198" s="33"/>
      <c r="AF198" s="40"/>
      <c r="AH198" s="40"/>
    </row>
    <row r="199" spans="1:34" ht="11.25" customHeight="1" x14ac:dyDescent="0.2">
      <c r="A199" s="24" t="s">
        <v>25</v>
      </c>
      <c r="B199" s="25">
        <v>505953.99</v>
      </c>
      <c r="C199" s="25">
        <v>0</v>
      </c>
      <c r="D199" s="26">
        <f t="shared" si="151"/>
        <v>0</v>
      </c>
      <c r="E199" s="25">
        <v>505953.99</v>
      </c>
      <c r="F199" s="26">
        <f t="shared" si="140"/>
        <v>100</v>
      </c>
      <c r="G199" s="25">
        <v>402359.99</v>
      </c>
      <c r="H199" s="26">
        <f t="shared" si="141"/>
        <v>79.525015703503001</v>
      </c>
      <c r="I199" s="33">
        <v>0</v>
      </c>
      <c r="J199" s="26">
        <f t="shared" si="150"/>
        <v>0</v>
      </c>
      <c r="K199" s="44">
        <v>0</v>
      </c>
      <c r="L199" s="26">
        <f t="shared" si="149"/>
        <v>0</v>
      </c>
      <c r="M199" s="25">
        <v>0</v>
      </c>
      <c r="N199" s="26">
        <f t="shared" si="142"/>
        <v>0</v>
      </c>
      <c r="O199" s="25">
        <v>0</v>
      </c>
      <c r="P199" s="26">
        <f t="shared" si="143"/>
        <v>0</v>
      </c>
      <c r="Q199" s="25">
        <v>0</v>
      </c>
      <c r="R199" s="26">
        <f t="shared" si="144"/>
        <v>0</v>
      </c>
      <c r="S199" s="25">
        <v>0</v>
      </c>
      <c r="T199" s="26">
        <f t="shared" si="145"/>
        <v>0</v>
      </c>
      <c r="U199" s="25">
        <v>0</v>
      </c>
      <c r="V199" s="26">
        <f t="shared" si="146"/>
        <v>0</v>
      </c>
      <c r="W199" s="25">
        <v>103103</v>
      </c>
      <c r="X199" s="26">
        <f t="shared" si="147"/>
        <v>20.377939899238665</v>
      </c>
      <c r="Y199" s="62">
        <v>491</v>
      </c>
      <c r="Z199" s="26">
        <f t="shared" si="148"/>
        <v>9.7044397258335677E-2</v>
      </c>
      <c r="AA199" s="27" t="s">
        <v>67</v>
      </c>
      <c r="AB199" s="33"/>
      <c r="AF199" s="40"/>
      <c r="AH199" s="40"/>
    </row>
    <row r="200" spans="1:34" ht="11.25" customHeight="1" x14ac:dyDescent="0.2">
      <c r="A200" s="24" t="s">
        <v>26</v>
      </c>
      <c r="B200" s="25">
        <v>543514.48</v>
      </c>
      <c r="C200" s="25">
        <v>0</v>
      </c>
      <c r="D200" s="26">
        <f t="shared" si="151"/>
        <v>0</v>
      </c>
      <c r="E200" s="25">
        <v>543514.48</v>
      </c>
      <c r="F200" s="26">
        <f t="shared" ref="F200" si="152">+E200/B200*100</f>
        <v>100</v>
      </c>
      <c r="G200" s="25">
        <v>494975.48</v>
      </c>
      <c r="H200" s="26">
        <f t="shared" ref="H200" si="153">+G200/B200*100</f>
        <v>91.069419162484863</v>
      </c>
      <c r="I200" s="33">
        <v>0</v>
      </c>
      <c r="J200" s="26">
        <f t="shared" ref="J200" si="154">+I200/B200*100</f>
        <v>0</v>
      </c>
      <c r="K200" s="44">
        <v>0</v>
      </c>
      <c r="L200" s="26">
        <f t="shared" ref="L200" si="155">+K200/B200*100</f>
        <v>0</v>
      </c>
      <c r="M200" s="25">
        <v>0</v>
      </c>
      <c r="N200" s="26">
        <f t="shared" ref="N200" si="156">+M200/B200*100</f>
        <v>0</v>
      </c>
      <c r="O200" s="25">
        <v>0</v>
      </c>
      <c r="P200" s="26">
        <f t="shared" ref="P200" si="157">+O200/B200*100</f>
        <v>0</v>
      </c>
      <c r="Q200" s="25">
        <v>0</v>
      </c>
      <c r="R200" s="26">
        <f t="shared" ref="R200" si="158">+Q200/B200*100</f>
        <v>0</v>
      </c>
      <c r="S200" s="25">
        <v>0</v>
      </c>
      <c r="T200" s="26">
        <f t="shared" ref="T200" si="159">+S200/B200*100</f>
        <v>0</v>
      </c>
      <c r="U200" s="25">
        <v>0</v>
      </c>
      <c r="V200" s="26">
        <f t="shared" ref="V200" si="160">+U200/B200*100</f>
        <v>0</v>
      </c>
      <c r="W200" s="25">
        <v>48048</v>
      </c>
      <c r="X200" s="26">
        <f t="shared" ref="X200" si="161">+W200/B200*100</f>
        <v>8.840242857927171</v>
      </c>
      <c r="Y200" s="62">
        <v>491</v>
      </c>
      <c r="Z200" s="26">
        <f t="shared" ref="Z200" si="162">Y200/B200*100</f>
        <v>9.0337979587958722E-2</v>
      </c>
      <c r="AA200" s="27" t="s">
        <v>27</v>
      </c>
      <c r="AB200" s="33"/>
      <c r="AF200" s="40"/>
      <c r="AH200" s="40"/>
    </row>
    <row r="201" spans="1:34" ht="11.25" customHeight="1" x14ac:dyDescent="0.2">
      <c r="A201" s="24" t="s">
        <v>28</v>
      </c>
      <c r="B201" s="25">
        <v>6089695.9400000004</v>
      </c>
      <c r="C201" s="25">
        <v>0</v>
      </c>
      <c r="D201" s="26">
        <f t="shared" ref="D201:D204" si="163">+C201/B201*100</f>
        <v>0</v>
      </c>
      <c r="E201" s="25">
        <v>6089695.9400000004</v>
      </c>
      <c r="F201" s="26">
        <f t="shared" ref="F201:F204" si="164">+E201/B201*100</f>
        <v>100</v>
      </c>
      <c r="G201" s="25">
        <v>5931955.9400000004</v>
      </c>
      <c r="H201" s="26">
        <f t="shared" ref="H201:H209" si="165">+G201/B201*100</f>
        <v>97.409722890039731</v>
      </c>
      <c r="I201" s="33">
        <v>0</v>
      </c>
      <c r="J201" s="26">
        <f t="shared" ref="J201:J204" si="166">+I201/B201*100</f>
        <v>0</v>
      </c>
      <c r="K201" s="44">
        <v>0</v>
      </c>
      <c r="L201" s="26">
        <f t="shared" ref="L201:L207" si="167">+K201/B201*100</f>
        <v>0</v>
      </c>
      <c r="M201" s="25">
        <v>0</v>
      </c>
      <c r="N201" s="26">
        <f t="shared" ref="N201:N203" si="168">+M201/B201*100</f>
        <v>0</v>
      </c>
      <c r="O201" s="25">
        <v>0</v>
      </c>
      <c r="P201" s="26">
        <f t="shared" ref="P201:P203" si="169">+O201/B201*100</f>
        <v>0</v>
      </c>
      <c r="Q201" s="25">
        <v>0</v>
      </c>
      <c r="R201" s="26">
        <f t="shared" ref="R201:R203" si="170">+Q201/B201*100</f>
        <v>0</v>
      </c>
      <c r="S201" s="25">
        <v>0</v>
      </c>
      <c r="T201" s="26">
        <f t="shared" ref="T201:T203" si="171">+S201/B201*100</f>
        <v>0</v>
      </c>
      <c r="U201" s="25">
        <v>137720</v>
      </c>
      <c r="V201" s="26">
        <f t="shared" ref="V201:V204" si="172">+U201/B201*100</f>
        <v>2.2615250639262623</v>
      </c>
      <c r="W201" s="25">
        <v>20020</v>
      </c>
      <c r="X201" s="26">
        <f t="shared" ref="X201:X204" si="173">+W201/B201*100</f>
        <v>0.32875204603400937</v>
      </c>
      <c r="Y201" s="62">
        <v>0</v>
      </c>
      <c r="Z201" s="26">
        <f t="shared" ref="Z201:Z204" si="174">Y201/B201*100</f>
        <v>0</v>
      </c>
      <c r="AA201" s="27" t="s">
        <v>28</v>
      </c>
      <c r="AB201" s="33"/>
      <c r="AD201" s="43"/>
      <c r="AE201" s="41"/>
      <c r="AF201" s="40"/>
      <c r="AH201" s="40"/>
    </row>
    <row r="202" spans="1:34" ht="11.25" customHeight="1" x14ac:dyDescent="0.2">
      <c r="A202" s="24" t="s">
        <v>29</v>
      </c>
      <c r="B202" s="25">
        <v>7445466.2699999996</v>
      </c>
      <c r="C202" s="25">
        <v>0</v>
      </c>
      <c r="D202" s="26">
        <f t="shared" si="163"/>
        <v>0</v>
      </c>
      <c r="E202" s="25">
        <v>7445466.2699999996</v>
      </c>
      <c r="F202" s="26">
        <f t="shared" si="164"/>
        <v>100</v>
      </c>
      <c r="G202" s="25">
        <v>435196.26999999955</v>
      </c>
      <c r="H202" s="26">
        <f t="shared" si="165"/>
        <v>5.845117743042298</v>
      </c>
      <c r="I202" s="33">
        <v>0</v>
      </c>
      <c r="J202" s="26">
        <f t="shared" si="166"/>
        <v>0</v>
      </c>
      <c r="K202" s="44">
        <v>0</v>
      </c>
      <c r="L202" s="26">
        <f t="shared" si="167"/>
        <v>0</v>
      </c>
      <c r="M202" s="25">
        <v>0</v>
      </c>
      <c r="N202" s="26">
        <f t="shared" si="168"/>
        <v>0</v>
      </c>
      <c r="O202" s="25">
        <v>0</v>
      </c>
      <c r="P202" s="26">
        <f t="shared" si="169"/>
        <v>0</v>
      </c>
      <c r="Q202" s="25">
        <v>0</v>
      </c>
      <c r="R202" s="26">
        <f t="shared" si="170"/>
        <v>0</v>
      </c>
      <c r="S202" s="25">
        <v>0</v>
      </c>
      <c r="T202" s="26">
        <f t="shared" si="171"/>
        <v>0</v>
      </c>
      <c r="U202" s="25">
        <v>7009000</v>
      </c>
      <c r="V202" s="26">
        <f t="shared" si="172"/>
        <v>94.137824896760975</v>
      </c>
      <c r="W202" s="25">
        <v>0</v>
      </c>
      <c r="X202" s="26">
        <f t="shared" si="173"/>
        <v>0</v>
      </c>
      <c r="Y202" s="62">
        <v>1270</v>
      </c>
      <c r="Z202" s="26">
        <f t="shared" si="174"/>
        <v>1.7057360196730837E-2</v>
      </c>
      <c r="AA202" s="27" t="s">
        <v>30</v>
      </c>
      <c r="AB202" s="33"/>
      <c r="AF202" s="40"/>
      <c r="AH202" s="40"/>
    </row>
    <row r="203" spans="1:34" ht="11.25" customHeight="1" x14ac:dyDescent="0.2">
      <c r="A203" s="24" t="s">
        <v>31</v>
      </c>
      <c r="B203" s="25">
        <v>417780.08</v>
      </c>
      <c r="C203" s="25">
        <v>0</v>
      </c>
      <c r="D203" s="26">
        <f t="shared" ref="D203" si="175">+C203/B203*100</f>
        <v>0</v>
      </c>
      <c r="E203" s="25">
        <v>417780.08</v>
      </c>
      <c r="F203" s="26">
        <f t="shared" ref="F203" si="176">+E203/B203*100</f>
        <v>100</v>
      </c>
      <c r="G203" s="25">
        <v>406788.08</v>
      </c>
      <c r="H203" s="26">
        <f t="shared" ref="H203" si="177">+G203/B203*100</f>
        <v>97.36895066897398</v>
      </c>
      <c r="I203" s="33">
        <v>0</v>
      </c>
      <c r="J203" s="26">
        <f t="shared" ref="J203" si="178">+I203/B203*100</f>
        <v>0</v>
      </c>
      <c r="K203" s="44">
        <v>0</v>
      </c>
      <c r="L203" s="26">
        <f t="shared" ref="L203" si="179">+K203/B203*100</f>
        <v>0</v>
      </c>
      <c r="M203" s="25">
        <v>0</v>
      </c>
      <c r="N203" s="26">
        <f t="shared" si="168"/>
        <v>0</v>
      </c>
      <c r="O203" s="25">
        <v>0</v>
      </c>
      <c r="P203" s="26">
        <f t="shared" si="169"/>
        <v>0</v>
      </c>
      <c r="Q203" s="25">
        <v>0</v>
      </c>
      <c r="R203" s="26">
        <f t="shared" si="170"/>
        <v>0</v>
      </c>
      <c r="S203" s="25">
        <v>0</v>
      </c>
      <c r="T203" s="26">
        <f t="shared" si="171"/>
        <v>0</v>
      </c>
      <c r="U203" s="25">
        <v>0</v>
      </c>
      <c r="V203" s="26">
        <f t="shared" ref="V203" si="180">+U203/B203*100</f>
        <v>0</v>
      </c>
      <c r="W203" s="25">
        <v>10010</v>
      </c>
      <c r="X203" s="26">
        <f t="shared" ref="X203" si="181">+W203/B203*100</f>
        <v>2.3959974348226463</v>
      </c>
      <c r="Y203" s="25">
        <v>982</v>
      </c>
      <c r="Z203" s="26">
        <f t="shared" ref="Z203" si="182">Y203/B203*100</f>
        <v>0.23505189620338049</v>
      </c>
      <c r="AA203" s="27" t="s">
        <v>31</v>
      </c>
      <c r="AB203" s="33"/>
      <c r="AF203" s="40"/>
      <c r="AH203" s="40"/>
    </row>
    <row r="204" spans="1:34" ht="11.25" customHeight="1" thickBot="1" x14ac:dyDescent="0.25">
      <c r="A204" s="24" t="s">
        <v>32</v>
      </c>
      <c r="B204" s="25">
        <v>2193309.0699999998</v>
      </c>
      <c r="C204" s="25">
        <v>0</v>
      </c>
      <c r="D204" s="26">
        <f t="shared" si="163"/>
        <v>0</v>
      </c>
      <c r="E204" s="25">
        <v>2193309.0699999998</v>
      </c>
      <c r="F204" s="26">
        <f t="shared" si="164"/>
        <v>100</v>
      </c>
      <c r="G204" s="25">
        <v>2106327.0699999998</v>
      </c>
      <c r="H204" s="26">
        <f t="shared" si="165"/>
        <v>96.034211448366463</v>
      </c>
      <c r="I204" s="33">
        <v>0</v>
      </c>
      <c r="J204" s="26">
        <f t="shared" si="166"/>
        <v>0</v>
      </c>
      <c r="K204" s="44">
        <v>0</v>
      </c>
      <c r="L204" s="26">
        <f t="shared" si="167"/>
        <v>0</v>
      </c>
      <c r="M204" s="25">
        <v>0</v>
      </c>
      <c r="N204" s="26">
        <f t="shared" ref="N204" si="183">+M204/B204*100</f>
        <v>0</v>
      </c>
      <c r="O204" s="25">
        <v>0</v>
      </c>
      <c r="P204" s="26">
        <f t="shared" ref="P204" si="184">+O204/B204*100</f>
        <v>0</v>
      </c>
      <c r="Q204" s="25">
        <v>0</v>
      </c>
      <c r="R204" s="26">
        <f t="shared" ref="R204" si="185">+Q204/B204*100</f>
        <v>0</v>
      </c>
      <c r="S204" s="25">
        <v>0</v>
      </c>
      <c r="T204" s="26">
        <f t="shared" ref="T204" si="186">+S204/B204*100</f>
        <v>0</v>
      </c>
      <c r="U204" s="25">
        <v>86000</v>
      </c>
      <c r="V204" s="26">
        <f t="shared" si="172"/>
        <v>3.9210160198717459</v>
      </c>
      <c r="W204" s="25">
        <v>0</v>
      </c>
      <c r="X204" s="26">
        <f t="shared" si="173"/>
        <v>0</v>
      </c>
      <c r="Y204" s="25">
        <v>982</v>
      </c>
      <c r="Z204" s="26">
        <f t="shared" si="174"/>
        <v>4.4772531761791329E-2</v>
      </c>
      <c r="AA204" s="27" t="s">
        <v>32</v>
      </c>
      <c r="AB204" s="33"/>
      <c r="AF204" s="40"/>
      <c r="AH204" s="40"/>
    </row>
    <row r="205" spans="1:34" ht="11.25" customHeight="1" thickBot="1" x14ac:dyDescent="0.25">
      <c r="A205" s="151">
        <v>2021</v>
      </c>
      <c r="B205" s="122">
        <f>SUM(B206:B217)</f>
        <v>46467878.609999999</v>
      </c>
      <c r="C205" s="122">
        <f>SUM(C206:C217)</f>
        <v>0</v>
      </c>
      <c r="D205" s="134">
        <f>C205/B205*100</f>
        <v>0</v>
      </c>
      <c r="E205" s="122">
        <f>SUM(E206:E217)</f>
        <v>46467878.609999999</v>
      </c>
      <c r="F205" s="134">
        <f>+E205/B205*100</f>
        <v>100</v>
      </c>
      <c r="G205" s="122">
        <f>SUM(G206:G217)</f>
        <v>27300681.129999999</v>
      </c>
      <c r="H205" s="23">
        <f>+G205/B205*100</f>
        <v>58.751726884568441</v>
      </c>
      <c r="I205" s="122">
        <f>SUM(I206:I217)</f>
        <v>0</v>
      </c>
      <c r="J205" s="134">
        <f>+I205/B205*100</f>
        <v>0</v>
      </c>
      <c r="K205" s="122">
        <f>SUM(K206:K217)</f>
        <v>2920.5</v>
      </c>
      <c r="L205" s="134">
        <f>+K205/B205*100</f>
        <v>6.2849867206365255E-3</v>
      </c>
      <c r="M205" s="122">
        <f>SUM(M206:M217)</f>
        <v>0</v>
      </c>
      <c r="N205" s="23">
        <f>+M205/B205*100</f>
        <v>0</v>
      </c>
      <c r="O205" s="122">
        <f>SUM(O206:O217)</f>
        <v>0</v>
      </c>
      <c r="P205" s="23">
        <f>+O205/B205*100</f>
        <v>0</v>
      </c>
      <c r="Q205" s="122">
        <f>SUM(Q206:Q217)</f>
        <v>0</v>
      </c>
      <c r="R205" s="23">
        <f>+Q205/B205*100</f>
        <v>0</v>
      </c>
      <c r="S205" s="122">
        <f>SUM(S206:S217)</f>
        <v>0</v>
      </c>
      <c r="T205" s="134">
        <f>+S205/B205*100</f>
        <v>0</v>
      </c>
      <c r="U205" s="122">
        <f>SUM(U206:U217)</f>
        <v>17410124</v>
      </c>
      <c r="V205" s="134">
        <f>+U205/B205*100</f>
        <v>37.467008438498631</v>
      </c>
      <c r="W205" s="122">
        <f>SUM(W206:W217)</f>
        <v>1635898</v>
      </c>
      <c r="X205" s="134">
        <f>+W205/B205*100</f>
        <v>3.5204921096784281</v>
      </c>
      <c r="Y205" s="122">
        <f>SUM(Y206:Y217)</f>
        <v>118253.55</v>
      </c>
      <c r="Z205" s="134">
        <f>+Y205/B205*100</f>
        <v>0.2544845031392321</v>
      </c>
      <c r="AA205" s="35">
        <v>2021</v>
      </c>
      <c r="AB205" s="33"/>
      <c r="AF205" s="40"/>
      <c r="AH205" s="40"/>
    </row>
    <row r="206" spans="1:34" ht="11.25" customHeight="1" x14ac:dyDescent="0.2">
      <c r="A206" s="24" t="s">
        <v>18</v>
      </c>
      <c r="B206" s="25">
        <v>7835525.0700000003</v>
      </c>
      <c r="C206" s="25">
        <v>0</v>
      </c>
      <c r="D206" s="26">
        <f t="shared" ref="D206:D209" si="187">+C206/B206*100</f>
        <v>0</v>
      </c>
      <c r="E206" s="25">
        <v>7835525.0700000003</v>
      </c>
      <c r="F206" s="26">
        <f t="shared" ref="F206:F209" si="188">+E206/B206*100</f>
        <v>100</v>
      </c>
      <c r="G206" s="25">
        <v>7568196.7700000005</v>
      </c>
      <c r="H206" s="26">
        <f t="shared" si="165"/>
        <v>96.588252891647002</v>
      </c>
      <c r="I206" s="25">
        <v>0</v>
      </c>
      <c r="J206" s="26">
        <f t="shared" ref="J206:J207" si="189">+I206/B206*100</f>
        <v>0</v>
      </c>
      <c r="K206" s="44">
        <v>0</v>
      </c>
      <c r="L206" s="26">
        <f t="shared" si="167"/>
        <v>0</v>
      </c>
      <c r="M206" s="25">
        <v>0</v>
      </c>
      <c r="N206" s="26">
        <f>+M206/B206*100</f>
        <v>0</v>
      </c>
      <c r="O206" s="25">
        <v>0</v>
      </c>
      <c r="P206" s="26">
        <f t="shared" ref="P206:P207" si="190">+O206/B206*100</f>
        <v>0</v>
      </c>
      <c r="Q206" s="25">
        <v>0</v>
      </c>
      <c r="R206" s="26">
        <f t="shared" ref="R206:R207" si="191">+Q206/B206*100</f>
        <v>0</v>
      </c>
      <c r="S206" s="25">
        <v>0</v>
      </c>
      <c r="T206" s="26">
        <f t="shared" ref="T206:T207" si="192">+S206/B206*100</f>
        <v>0</v>
      </c>
      <c r="U206" s="25">
        <v>0</v>
      </c>
      <c r="V206" s="26">
        <f t="shared" ref="V206:V209" si="193">+U206/B206*100</f>
        <v>0</v>
      </c>
      <c r="W206" s="25">
        <v>264500</v>
      </c>
      <c r="X206" s="26">
        <f t="shared" ref="X206:X209" si="194">+W206/B206*100</f>
        <v>3.3756512503890184</v>
      </c>
      <c r="Y206" s="62">
        <v>2828.3</v>
      </c>
      <c r="Z206" s="26">
        <f t="shared" ref="Z206:Z209" si="195">Y206/B206*100</f>
        <v>3.6095857963989647E-2</v>
      </c>
      <c r="AA206" s="27" t="s">
        <v>18</v>
      </c>
      <c r="AB206" s="33"/>
      <c r="AF206" s="40"/>
      <c r="AH206" s="40"/>
    </row>
    <row r="207" spans="1:34" ht="11.25" customHeight="1" x14ac:dyDescent="0.2">
      <c r="A207" s="24" t="s">
        <v>19</v>
      </c>
      <c r="B207" s="25">
        <v>485197.76</v>
      </c>
      <c r="C207" s="25">
        <v>0</v>
      </c>
      <c r="D207" s="26">
        <f t="shared" si="187"/>
        <v>0</v>
      </c>
      <c r="E207" s="25">
        <v>485197.76</v>
      </c>
      <c r="F207" s="26">
        <f t="shared" si="188"/>
        <v>100</v>
      </c>
      <c r="G207" s="25">
        <v>381203.68</v>
      </c>
      <c r="H207" s="26">
        <f t="shared" si="165"/>
        <v>78.566661148641742</v>
      </c>
      <c r="I207" s="25">
        <v>0</v>
      </c>
      <c r="J207" s="26">
        <f t="shared" si="189"/>
        <v>0</v>
      </c>
      <c r="K207" s="44">
        <v>0</v>
      </c>
      <c r="L207" s="26">
        <f t="shared" si="167"/>
        <v>0</v>
      </c>
      <c r="M207" s="25">
        <v>0</v>
      </c>
      <c r="N207" s="26">
        <f t="shared" ref="N207" si="196">+M207/B207*100</f>
        <v>0</v>
      </c>
      <c r="O207" s="25">
        <v>0</v>
      </c>
      <c r="P207" s="26">
        <f t="shared" si="190"/>
        <v>0</v>
      </c>
      <c r="Q207" s="25">
        <v>0</v>
      </c>
      <c r="R207" s="26">
        <f t="shared" si="191"/>
        <v>0</v>
      </c>
      <c r="S207" s="25">
        <v>0</v>
      </c>
      <c r="T207" s="26">
        <f t="shared" si="192"/>
        <v>0</v>
      </c>
      <c r="U207" s="25">
        <v>0</v>
      </c>
      <c r="V207" s="26">
        <f t="shared" si="193"/>
        <v>0</v>
      </c>
      <c r="W207" s="25">
        <v>100000</v>
      </c>
      <c r="X207" s="26">
        <f t="shared" si="194"/>
        <v>20.610152858084092</v>
      </c>
      <c r="Y207" s="62">
        <v>3994.08</v>
      </c>
      <c r="Z207" s="26">
        <f t="shared" si="195"/>
        <v>0.82318599327416508</v>
      </c>
      <c r="AA207" s="27" t="s">
        <v>19</v>
      </c>
      <c r="AB207" s="33"/>
      <c r="AF207" s="40"/>
      <c r="AH207" s="40"/>
    </row>
    <row r="208" spans="1:34" ht="11.25" customHeight="1" x14ac:dyDescent="0.2">
      <c r="A208" s="24" t="s">
        <v>20</v>
      </c>
      <c r="B208" s="25">
        <v>12063732.32</v>
      </c>
      <c r="C208" s="25">
        <v>0</v>
      </c>
      <c r="D208" s="26">
        <f t="shared" si="187"/>
        <v>0</v>
      </c>
      <c r="E208" s="25">
        <v>12063732.32</v>
      </c>
      <c r="F208" s="26">
        <f t="shared" si="188"/>
        <v>100</v>
      </c>
      <c r="G208" s="25">
        <v>1344291.5199999996</v>
      </c>
      <c r="H208" s="26">
        <f t="shared" si="165"/>
        <v>11.143247250035133</v>
      </c>
      <c r="I208" s="25">
        <v>0</v>
      </c>
      <c r="J208" s="26">
        <f t="shared" ref="J208:J209" si="197">+I208/B208*100</f>
        <v>0</v>
      </c>
      <c r="K208" s="44">
        <v>0</v>
      </c>
      <c r="L208" s="26">
        <f t="shared" ref="L208:L209" si="198">+K208/B208*100</f>
        <v>0</v>
      </c>
      <c r="M208" s="25">
        <v>0</v>
      </c>
      <c r="N208" s="26">
        <f t="shared" ref="N208:N209" si="199">+M208/B208*100</f>
        <v>0</v>
      </c>
      <c r="O208" s="25">
        <v>0</v>
      </c>
      <c r="P208" s="26">
        <f t="shared" ref="P208:P209" si="200">+O208/B208*100</f>
        <v>0</v>
      </c>
      <c r="Q208" s="25">
        <v>0</v>
      </c>
      <c r="R208" s="26">
        <f t="shared" ref="R208:R209" si="201">+Q208/B208*100</f>
        <v>0</v>
      </c>
      <c r="S208" s="25">
        <v>0</v>
      </c>
      <c r="T208" s="26">
        <f t="shared" ref="T208:T212" si="202">+S208/B208*100</f>
        <v>0</v>
      </c>
      <c r="U208" s="25">
        <v>10005000</v>
      </c>
      <c r="V208" s="26">
        <f>+U208/B208*100</f>
        <v>82.934532486377307</v>
      </c>
      <c r="W208" s="25">
        <v>709768</v>
      </c>
      <c r="X208" s="26">
        <f t="shared" si="194"/>
        <v>5.8834859823879118</v>
      </c>
      <c r="Y208" s="62">
        <v>4672.8</v>
      </c>
      <c r="Z208" s="26">
        <f t="shared" si="195"/>
        <v>3.8734281199634575E-2</v>
      </c>
      <c r="AA208" s="27" t="s">
        <v>20</v>
      </c>
      <c r="AB208" s="33"/>
      <c r="AF208" s="40"/>
      <c r="AH208" s="40"/>
    </row>
    <row r="209" spans="1:34" ht="11.25" customHeight="1" x14ac:dyDescent="0.2">
      <c r="A209" s="24" t="s">
        <v>21</v>
      </c>
      <c r="B209" s="25">
        <v>527347.59</v>
      </c>
      <c r="C209" s="25">
        <v>0</v>
      </c>
      <c r="D209" s="26">
        <f t="shared" si="187"/>
        <v>0</v>
      </c>
      <c r="E209" s="25">
        <v>527347.59</v>
      </c>
      <c r="F209" s="26">
        <f t="shared" si="188"/>
        <v>100</v>
      </c>
      <c r="G209" s="25">
        <v>447339.39999999997</v>
      </c>
      <c r="H209" s="26">
        <f t="shared" si="165"/>
        <v>84.828187040733411</v>
      </c>
      <c r="I209" s="25">
        <v>0</v>
      </c>
      <c r="J209" s="26">
        <f t="shared" si="197"/>
        <v>0</v>
      </c>
      <c r="K209" s="44">
        <v>0</v>
      </c>
      <c r="L209" s="26">
        <f t="shared" si="198"/>
        <v>0</v>
      </c>
      <c r="M209" s="25">
        <v>0</v>
      </c>
      <c r="N209" s="26">
        <f t="shared" si="199"/>
        <v>0</v>
      </c>
      <c r="O209" s="25">
        <v>0</v>
      </c>
      <c r="P209" s="26">
        <f t="shared" si="200"/>
        <v>0</v>
      </c>
      <c r="Q209" s="25">
        <v>0</v>
      </c>
      <c r="R209" s="26">
        <f t="shared" si="201"/>
        <v>0</v>
      </c>
      <c r="S209" s="25">
        <v>0</v>
      </c>
      <c r="T209" s="26">
        <f t="shared" si="202"/>
        <v>0</v>
      </c>
      <c r="U209" s="25">
        <v>0</v>
      </c>
      <c r="V209" s="26">
        <f t="shared" si="193"/>
        <v>0</v>
      </c>
      <c r="W209" s="25">
        <v>78000</v>
      </c>
      <c r="X209" s="26">
        <f t="shared" si="194"/>
        <v>14.791003406311196</v>
      </c>
      <c r="Y209" s="62">
        <v>2008.19</v>
      </c>
      <c r="Z209" s="26">
        <f t="shared" si="195"/>
        <v>0.38080955295538571</v>
      </c>
      <c r="AA209" s="27" t="s">
        <v>21</v>
      </c>
      <c r="AB209" s="33"/>
      <c r="AF209" s="40"/>
      <c r="AH209" s="40"/>
    </row>
    <row r="210" spans="1:34" ht="11.25" customHeight="1" x14ac:dyDescent="0.2">
      <c r="A210" s="24" t="s">
        <v>22</v>
      </c>
      <c r="B210" s="25">
        <v>8768927.9600000009</v>
      </c>
      <c r="C210" s="25">
        <v>0</v>
      </c>
      <c r="D210" s="26">
        <f t="shared" ref="D210" si="203">+C210/B210*100</f>
        <v>0</v>
      </c>
      <c r="E210" s="25">
        <v>8768927.9600000009</v>
      </c>
      <c r="F210" s="26">
        <f t="shared" ref="F210" si="204">+E210/B210*100</f>
        <v>100</v>
      </c>
      <c r="G210" s="25">
        <v>8766827.6300000008</v>
      </c>
      <c r="H210" s="26">
        <f t="shared" ref="H210" si="205">+G210/B210*100</f>
        <v>99.976048041338899</v>
      </c>
      <c r="I210" s="25">
        <v>0</v>
      </c>
      <c r="J210" s="26">
        <f t="shared" ref="J210" si="206">+I210/B210*100</f>
        <v>0</v>
      </c>
      <c r="K210" s="44">
        <v>0</v>
      </c>
      <c r="L210" s="26">
        <f t="shared" ref="L210" si="207">+K210/B210*100</f>
        <v>0</v>
      </c>
      <c r="M210" s="25">
        <v>0</v>
      </c>
      <c r="N210" s="26">
        <f t="shared" ref="N210" si="208">+M210/B210*100</f>
        <v>0</v>
      </c>
      <c r="O210" s="25">
        <v>0</v>
      </c>
      <c r="P210" s="26">
        <f t="shared" ref="P210" si="209">+O210/B210*100</f>
        <v>0</v>
      </c>
      <c r="Q210" s="25">
        <v>0</v>
      </c>
      <c r="R210" s="26">
        <f t="shared" ref="R210" si="210">+Q210/B210*100</f>
        <v>0</v>
      </c>
      <c r="S210" s="25">
        <v>0</v>
      </c>
      <c r="T210" s="26">
        <f t="shared" si="202"/>
        <v>0</v>
      </c>
      <c r="U210" s="25">
        <v>0</v>
      </c>
      <c r="V210" s="26">
        <f t="shared" ref="V210" si="211">+U210/B210*100</f>
        <v>0</v>
      </c>
      <c r="W210" s="25">
        <v>0</v>
      </c>
      <c r="X210" s="26">
        <f t="shared" ref="X210" si="212">+W210/B210*100</f>
        <v>0</v>
      </c>
      <c r="Y210" s="62">
        <v>2100.33</v>
      </c>
      <c r="Z210" s="26">
        <f t="shared" ref="Z210" si="213">Y210/B210*100</f>
        <v>2.3951958661090421E-2</v>
      </c>
      <c r="AA210" s="27" t="s">
        <v>23</v>
      </c>
      <c r="AB210" s="33"/>
      <c r="AF210" s="40"/>
      <c r="AH210" s="40"/>
    </row>
    <row r="211" spans="1:34" x14ac:dyDescent="0.2">
      <c r="A211" s="24" t="s">
        <v>24</v>
      </c>
      <c r="B211" s="25">
        <v>1146926.1299999999</v>
      </c>
      <c r="C211" s="25">
        <v>0</v>
      </c>
      <c r="D211" s="26">
        <f t="shared" ref="D211" si="214">+C211/B211*100</f>
        <v>0</v>
      </c>
      <c r="E211" s="25">
        <v>1146926.1299999999</v>
      </c>
      <c r="F211" s="26">
        <f t="shared" ref="F211" si="215">+E211/B211*100</f>
        <v>100</v>
      </c>
      <c r="G211" s="51">
        <v>878754</v>
      </c>
      <c r="H211" s="26">
        <f t="shared" ref="H211" si="216">+G211/B211*100</f>
        <v>76.618186386598424</v>
      </c>
      <c r="I211" s="25">
        <v>0</v>
      </c>
      <c r="J211" s="26">
        <f t="shared" ref="J211" si="217">+I211/B211*100</f>
        <v>0</v>
      </c>
      <c r="K211" s="44">
        <v>936</v>
      </c>
      <c r="L211" s="26">
        <f t="shared" ref="L211" si="218">+K211/B211*100</f>
        <v>8.1609440705653832E-2</v>
      </c>
      <c r="M211" s="25">
        <v>0</v>
      </c>
      <c r="N211" s="26">
        <f t="shared" ref="N211" si="219">+M211/B211*100</f>
        <v>0</v>
      </c>
      <c r="O211" s="25">
        <v>0</v>
      </c>
      <c r="P211" s="26">
        <f t="shared" ref="P211" si="220">+O211/B211*100</f>
        <v>0</v>
      </c>
      <c r="Q211" s="25">
        <v>0</v>
      </c>
      <c r="R211" s="26">
        <f t="shared" ref="R211" si="221">+Q211/B211*100</f>
        <v>0</v>
      </c>
      <c r="S211" s="25">
        <v>0</v>
      </c>
      <c r="T211" s="26">
        <f t="shared" si="202"/>
        <v>0</v>
      </c>
      <c r="U211" s="25">
        <v>51000</v>
      </c>
      <c r="V211" s="26">
        <f t="shared" ref="V211:V215" si="222">+U211/B211*100</f>
        <v>4.4466682435772915</v>
      </c>
      <c r="W211" s="25">
        <v>120000</v>
      </c>
      <c r="X211" s="26">
        <f t="shared" ref="X211" si="223">+W211/B211*100</f>
        <v>10.462748808417157</v>
      </c>
      <c r="Y211" s="62">
        <v>96236</v>
      </c>
      <c r="Z211" s="26">
        <f t="shared" ref="Z211" si="224">Y211/B211*100</f>
        <v>8.3907757860569454</v>
      </c>
      <c r="AA211" s="27" t="s">
        <v>34</v>
      </c>
    </row>
    <row r="212" spans="1:34" x14ac:dyDescent="0.2">
      <c r="A212" s="24" t="s">
        <v>25</v>
      </c>
      <c r="B212" s="25">
        <v>2347456.92</v>
      </c>
      <c r="C212" s="25">
        <v>0</v>
      </c>
      <c r="D212" s="26">
        <f>+C212/B212*100</f>
        <v>0</v>
      </c>
      <c r="E212" s="25">
        <v>2347456.92</v>
      </c>
      <c r="F212" s="26">
        <f t="shared" ref="F212:F216" si="225">+E212/B212*100</f>
        <v>100</v>
      </c>
      <c r="G212" s="51">
        <v>2347129.5699999998</v>
      </c>
      <c r="H212" s="26">
        <f t="shared" ref="H212:H216" si="226">+G212/B212*100</f>
        <v>99.986055122153203</v>
      </c>
      <c r="I212" s="25">
        <v>0</v>
      </c>
      <c r="J212" s="26">
        <f>+I212/B212*100</f>
        <v>0</v>
      </c>
      <c r="K212" s="44">
        <v>0</v>
      </c>
      <c r="L212" s="26">
        <f>+K212/B212*100</f>
        <v>0</v>
      </c>
      <c r="M212" s="25">
        <v>0</v>
      </c>
      <c r="N212" s="26">
        <f t="shared" ref="N212:N216" si="227">+M212/B212*100</f>
        <v>0</v>
      </c>
      <c r="O212" s="25">
        <v>0</v>
      </c>
      <c r="P212" s="26">
        <f t="shared" ref="P212:P216" si="228">+O212/B212*100</f>
        <v>0</v>
      </c>
      <c r="Q212" s="25">
        <v>0</v>
      </c>
      <c r="R212" s="26">
        <f t="shared" ref="R212:R216" si="229">+Q212/B212*100</f>
        <v>0</v>
      </c>
      <c r="S212" s="25">
        <v>0</v>
      </c>
      <c r="T212" s="26">
        <f t="shared" si="202"/>
        <v>0</v>
      </c>
      <c r="U212" s="25">
        <v>0</v>
      </c>
      <c r="V212" s="26">
        <f t="shared" si="222"/>
        <v>0</v>
      </c>
      <c r="W212" s="25">
        <v>0</v>
      </c>
      <c r="X212" s="26">
        <f t="shared" ref="X212:X216" si="230">+W212/B212*100</f>
        <v>0</v>
      </c>
      <c r="Y212" s="62">
        <v>327.35000000000002</v>
      </c>
      <c r="Z212" s="26">
        <f t="shared" ref="Z212:Z216" si="231">Y212/B212*100</f>
        <v>1.3944877846789197E-2</v>
      </c>
      <c r="AA212" s="27" t="s">
        <v>67</v>
      </c>
    </row>
    <row r="213" spans="1:34" x14ac:dyDescent="0.2">
      <c r="A213" s="24" t="s">
        <v>26</v>
      </c>
      <c r="B213" s="25">
        <v>340541.27</v>
      </c>
      <c r="C213" s="25">
        <v>0</v>
      </c>
      <c r="D213" s="26">
        <f>+C213/B213*100</f>
        <v>0</v>
      </c>
      <c r="E213" s="25">
        <v>340541.27</v>
      </c>
      <c r="F213" s="26">
        <f t="shared" si="225"/>
        <v>100</v>
      </c>
      <c r="G213" s="51">
        <v>135036</v>
      </c>
      <c r="H213" s="26">
        <f t="shared" si="226"/>
        <v>39.653343631448841</v>
      </c>
      <c r="I213" s="25">
        <v>0</v>
      </c>
      <c r="J213" s="26">
        <f>+I213/B213*100</f>
        <v>0</v>
      </c>
      <c r="K213" s="44">
        <v>1984.5</v>
      </c>
      <c r="L213" s="26">
        <f>+K213/B213*100</f>
        <v>0.58274875171517393</v>
      </c>
      <c r="M213" s="25">
        <v>0</v>
      </c>
      <c r="N213" s="26">
        <f t="shared" si="227"/>
        <v>0</v>
      </c>
      <c r="O213" s="25">
        <v>0</v>
      </c>
      <c r="P213" s="26">
        <f t="shared" si="228"/>
        <v>0</v>
      </c>
      <c r="Q213" s="25">
        <v>0</v>
      </c>
      <c r="R213" s="26">
        <f t="shared" si="229"/>
        <v>0</v>
      </c>
      <c r="S213" s="25">
        <v>0</v>
      </c>
      <c r="T213" s="26">
        <f t="shared" ref="T213:T217" si="232">+S213/B213*100</f>
        <v>0</v>
      </c>
      <c r="U213" s="25">
        <v>151912</v>
      </c>
      <c r="V213" s="26">
        <f t="shared" si="222"/>
        <v>44.608983809803725</v>
      </c>
      <c r="W213" s="25">
        <v>50380</v>
      </c>
      <c r="X213" s="26">
        <f t="shared" si="230"/>
        <v>14.794095294235554</v>
      </c>
      <c r="Y213" s="62">
        <v>1228.5</v>
      </c>
      <c r="Z213" s="26">
        <f t="shared" si="231"/>
        <v>0.3607492272522505</v>
      </c>
      <c r="AA213" s="27" t="s">
        <v>27</v>
      </c>
    </row>
    <row r="214" spans="1:34" x14ac:dyDescent="0.2">
      <c r="A214" s="24" t="s">
        <v>28</v>
      </c>
      <c r="B214" s="25">
        <v>590724.88</v>
      </c>
      <c r="C214" s="4">
        <v>0</v>
      </c>
      <c r="D214" s="26">
        <f t="shared" ref="D214:D215" si="233">+C214/B214*100</f>
        <v>0</v>
      </c>
      <c r="E214" s="25">
        <v>590724.88</v>
      </c>
      <c r="F214" s="26">
        <f t="shared" si="225"/>
        <v>100</v>
      </c>
      <c r="G214" s="51">
        <v>372065</v>
      </c>
      <c r="H214" s="26">
        <f t="shared" si="226"/>
        <v>62.98448103286254</v>
      </c>
      <c r="I214" s="25">
        <v>0</v>
      </c>
      <c r="J214" s="26">
        <f t="shared" ref="J214" si="234">+I214/B214*100</f>
        <v>0</v>
      </c>
      <c r="K214" s="44">
        <v>0</v>
      </c>
      <c r="L214" s="26">
        <v>0</v>
      </c>
      <c r="M214" s="25">
        <v>0</v>
      </c>
      <c r="N214" s="26">
        <f t="shared" si="227"/>
        <v>0</v>
      </c>
      <c r="O214" s="25">
        <v>0</v>
      </c>
      <c r="P214" s="26">
        <f t="shared" si="228"/>
        <v>0</v>
      </c>
      <c r="Q214" s="25">
        <v>0</v>
      </c>
      <c r="R214" s="26">
        <f t="shared" si="229"/>
        <v>0</v>
      </c>
      <c r="S214" s="25">
        <v>0</v>
      </c>
      <c r="T214" s="26">
        <f t="shared" si="232"/>
        <v>0</v>
      </c>
      <c r="U214" s="25">
        <v>167400</v>
      </c>
      <c r="V214" s="26">
        <f t="shared" si="222"/>
        <v>28.338064921186323</v>
      </c>
      <c r="W214" s="25">
        <v>50500</v>
      </c>
      <c r="X214" s="26">
        <f t="shared" si="230"/>
        <v>8.5488188680998167</v>
      </c>
      <c r="Y214" s="62">
        <v>760</v>
      </c>
      <c r="Z214" s="26">
        <f t="shared" si="231"/>
        <v>0.12865549187635367</v>
      </c>
      <c r="AA214" s="27" t="s">
        <v>28</v>
      </c>
    </row>
    <row r="215" spans="1:34" x14ac:dyDescent="0.2">
      <c r="A215" s="24" t="s">
        <v>29</v>
      </c>
      <c r="B215" s="25">
        <v>5814109.2800000003</v>
      </c>
      <c r="C215" s="4">
        <v>0</v>
      </c>
      <c r="D215" s="26">
        <f t="shared" si="233"/>
        <v>0</v>
      </c>
      <c r="E215" s="25">
        <v>5814109.2800000003</v>
      </c>
      <c r="F215" s="26">
        <f t="shared" si="225"/>
        <v>100</v>
      </c>
      <c r="G215" s="51">
        <v>809299</v>
      </c>
      <c r="H215" s="26">
        <f t="shared" si="226"/>
        <v>13.919569808980267</v>
      </c>
      <c r="I215" s="25">
        <v>0</v>
      </c>
      <c r="J215" s="26">
        <f t="shared" ref="J215" si="235">+I215/B215*100</f>
        <v>0</v>
      </c>
      <c r="K215" s="44">
        <v>0</v>
      </c>
      <c r="L215" s="26">
        <f>+K215/B215*100</f>
        <v>0</v>
      </c>
      <c r="M215" s="25">
        <v>0</v>
      </c>
      <c r="N215" s="26">
        <f t="shared" si="227"/>
        <v>0</v>
      </c>
      <c r="O215" s="25">
        <v>0</v>
      </c>
      <c r="P215" s="26">
        <f t="shared" si="228"/>
        <v>0</v>
      </c>
      <c r="Q215" s="25">
        <v>0</v>
      </c>
      <c r="R215" s="26">
        <f t="shared" si="229"/>
        <v>0</v>
      </c>
      <c r="S215" s="25">
        <v>0</v>
      </c>
      <c r="T215" s="26">
        <f t="shared" si="232"/>
        <v>0</v>
      </c>
      <c r="U215" s="25">
        <v>5004000</v>
      </c>
      <c r="V215" s="26">
        <f t="shared" si="222"/>
        <v>86.066493748462875</v>
      </c>
      <c r="W215" s="25">
        <v>0</v>
      </c>
      <c r="X215" s="26">
        <f t="shared" si="230"/>
        <v>0</v>
      </c>
      <c r="Y215" s="62">
        <v>810</v>
      </c>
      <c r="Z215" s="26">
        <f t="shared" si="231"/>
        <v>1.3931626685902263E-2</v>
      </c>
      <c r="AA215" s="27" t="s">
        <v>29</v>
      </c>
    </row>
    <row r="216" spans="1:34" x14ac:dyDescent="0.2">
      <c r="A216" s="24" t="s">
        <v>31</v>
      </c>
      <c r="B216" s="25">
        <v>5890571.8600000003</v>
      </c>
      <c r="C216" s="4">
        <v>0</v>
      </c>
      <c r="D216" s="26">
        <f t="shared" ref="D216" si="236">+C216/B216*100</f>
        <v>0</v>
      </c>
      <c r="E216" s="25">
        <v>5890571.8600000003</v>
      </c>
      <c r="F216" s="26">
        <f t="shared" si="225"/>
        <v>100</v>
      </c>
      <c r="G216" s="51">
        <v>3624987.4</v>
      </c>
      <c r="H216" s="26">
        <f t="shared" si="226"/>
        <v>61.538802787816252</v>
      </c>
      <c r="I216" s="25">
        <v>0</v>
      </c>
      <c r="J216" s="26">
        <f t="shared" ref="J216" si="237">+I216/B216*100</f>
        <v>0</v>
      </c>
      <c r="K216" s="44">
        <v>0</v>
      </c>
      <c r="L216" s="26">
        <f>+K216/B216*100</f>
        <v>0</v>
      </c>
      <c r="M216" s="25">
        <v>0</v>
      </c>
      <c r="N216" s="26">
        <f t="shared" si="227"/>
        <v>0</v>
      </c>
      <c r="O216" s="25">
        <v>0</v>
      </c>
      <c r="P216" s="26">
        <f t="shared" si="228"/>
        <v>0</v>
      </c>
      <c r="Q216" s="25">
        <v>0</v>
      </c>
      <c r="R216" s="26">
        <f t="shared" si="229"/>
        <v>0</v>
      </c>
      <c r="S216" s="25">
        <v>0</v>
      </c>
      <c r="T216" s="26">
        <f t="shared" si="232"/>
        <v>0</v>
      </c>
      <c r="U216" s="25">
        <v>2000737</v>
      </c>
      <c r="V216" s="26">
        <f t="shared" ref="V216" si="238">+U216/B216*100</f>
        <v>33.965072450537932</v>
      </c>
      <c r="W216" s="25">
        <f>252750+10000</f>
        <v>262750</v>
      </c>
      <c r="X216" s="26">
        <f t="shared" si="230"/>
        <v>4.4605176924197645</v>
      </c>
      <c r="Y216" s="62">
        <f>245+1852</f>
        <v>2097</v>
      </c>
      <c r="Z216" s="26">
        <f t="shared" si="231"/>
        <v>3.5599260137028528E-2</v>
      </c>
      <c r="AA216" s="27" t="s">
        <v>31</v>
      </c>
    </row>
    <row r="217" spans="1:34" ht="12" thickBot="1" x14ac:dyDescent="0.25">
      <c r="A217" s="24" t="s">
        <v>32</v>
      </c>
      <c r="B217" s="25">
        <v>656817.56999999995</v>
      </c>
      <c r="C217" s="4">
        <v>0</v>
      </c>
      <c r="D217" s="26">
        <f>+C217/B217*100</f>
        <v>0</v>
      </c>
      <c r="E217" s="25">
        <v>656817.56999999995</v>
      </c>
      <c r="F217" s="26">
        <f>+E217/B217*100</f>
        <v>100</v>
      </c>
      <c r="G217" s="51">
        <v>625551.16</v>
      </c>
      <c r="H217" s="26">
        <f>+G217/B217*100</f>
        <v>95.23971169041657</v>
      </c>
      <c r="I217" s="25">
        <v>0</v>
      </c>
      <c r="J217" s="26">
        <f>+I217/B217*100</f>
        <v>0</v>
      </c>
      <c r="K217" s="44">
        <v>0</v>
      </c>
      <c r="L217" s="26">
        <f>+K217/B217*100</f>
        <v>0</v>
      </c>
      <c r="M217" s="25">
        <v>0</v>
      </c>
      <c r="N217" s="26">
        <f t="shared" ref="N217:N225" si="239">+M217/B217*100</f>
        <v>0</v>
      </c>
      <c r="O217" s="25">
        <v>0</v>
      </c>
      <c r="P217" s="26">
        <f>+O217/B217*100</f>
        <v>0</v>
      </c>
      <c r="Q217" s="25">
        <v>0</v>
      </c>
      <c r="R217" s="26">
        <f>+Q217/B217*100</f>
        <v>0</v>
      </c>
      <c r="S217" s="25">
        <v>0</v>
      </c>
      <c r="T217" s="26">
        <f t="shared" si="232"/>
        <v>0</v>
      </c>
      <c r="U217" s="25">
        <v>30075</v>
      </c>
      <c r="V217" s="26">
        <f>+U217/B217*100</f>
        <v>4.578896998751115</v>
      </c>
      <c r="W217" s="25">
        <v>0</v>
      </c>
      <c r="X217" s="26">
        <f>+W217/B217*100</f>
        <v>0</v>
      </c>
      <c r="Y217" s="62">
        <v>1191</v>
      </c>
      <c r="Z217" s="26">
        <f>Y217/B217*100</f>
        <v>0.18132888862884713</v>
      </c>
      <c r="AA217" s="27" t="s">
        <v>32</v>
      </c>
    </row>
    <row r="218" spans="1:34" ht="12" thickBot="1" x14ac:dyDescent="0.25">
      <c r="A218" s="151">
        <v>2022</v>
      </c>
      <c r="B218" s="122">
        <f>SUM(B219:B230)</f>
        <v>78182655.719999999</v>
      </c>
      <c r="C218" s="122">
        <f>SUM(C219:C230)</f>
        <v>0</v>
      </c>
      <c r="D218" s="134">
        <f>C218/$B$218*100</f>
        <v>0</v>
      </c>
      <c r="E218" s="122">
        <f>SUM(E219:E230)</f>
        <v>78182655.719999999</v>
      </c>
      <c r="F218" s="134">
        <f>E218/$B$218*100</f>
        <v>100</v>
      </c>
      <c r="G218" s="122">
        <f>SUM(G219:G230)</f>
        <v>76982747.960000008</v>
      </c>
      <c r="H218" s="134">
        <f>G218/$B$218*100</f>
        <v>98.465250701770373</v>
      </c>
      <c r="I218" s="122">
        <f>SUM(I219:I230)</f>
        <v>0</v>
      </c>
      <c r="J218" s="134">
        <f>I218/$B$218*100</f>
        <v>0</v>
      </c>
      <c r="K218" s="122">
        <f>SUM(K219:K230)</f>
        <v>9438.5</v>
      </c>
      <c r="L218" s="134">
        <f>K218/$B$218*100</f>
        <v>1.2072370672342774E-2</v>
      </c>
      <c r="M218" s="122">
        <f>SUM(M219:M230)</f>
        <v>0</v>
      </c>
      <c r="N218" s="134">
        <f>M218/$B$218*100</f>
        <v>0</v>
      </c>
      <c r="O218" s="122">
        <f>SUM(O219:O230)</f>
        <v>0</v>
      </c>
      <c r="P218" s="134">
        <f>O218/$B$218*100</f>
        <v>0</v>
      </c>
      <c r="Q218" s="122">
        <f>SUM(Q219:Q230)</f>
        <v>0</v>
      </c>
      <c r="R218" s="134">
        <f>Q218/$B$218*100</f>
        <v>0</v>
      </c>
      <c r="S218" s="122">
        <f>SUM(S219:S230)</f>
        <v>0</v>
      </c>
      <c r="T218" s="134">
        <f>S218/$B$218*100</f>
        <v>0</v>
      </c>
      <c r="U218" s="122">
        <f>SUM(U219:U230)</f>
        <v>11760</v>
      </c>
      <c r="V218" s="134">
        <f>U218/$B$218*100</f>
        <v>1.5041699327938871E-2</v>
      </c>
      <c r="W218" s="122">
        <f>SUM(W219:W230)</f>
        <v>1140000</v>
      </c>
      <c r="X218" s="134">
        <f>W218/$B$218*100</f>
        <v>1.4581239144430536</v>
      </c>
      <c r="Y218" s="122">
        <f>SUM(Y219:Y230)</f>
        <v>38709.26</v>
      </c>
      <c r="Z218" s="134">
        <f>Y218/$B$218*100</f>
        <v>4.9511313786310455E-2</v>
      </c>
      <c r="AA218" s="35">
        <v>2022</v>
      </c>
    </row>
    <row r="219" spans="1:34" x14ac:dyDescent="0.2">
      <c r="A219" s="24" t="s">
        <v>18</v>
      </c>
      <c r="B219" s="25">
        <v>295936.51</v>
      </c>
      <c r="C219" s="4">
        <v>0</v>
      </c>
      <c r="D219" s="26">
        <f t="shared" ref="D219:D225" si="240">+C219/B219*100</f>
        <v>0</v>
      </c>
      <c r="E219" s="25">
        <v>295936.51</v>
      </c>
      <c r="F219" s="26">
        <f t="shared" ref="F219:F222" si="241">+E219/B219*100</f>
        <v>100</v>
      </c>
      <c r="G219" s="25">
        <v>295851.28999999998</v>
      </c>
      <c r="H219" s="26">
        <f t="shared" ref="H219:H222" si="242">+G219/B219*100</f>
        <v>99.971203282758168</v>
      </c>
      <c r="I219" s="25">
        <v>0</v>
      </c>
      <c r="J219" s="26">
        <f t="shared" ref="J219:J222" si="243">+I219/B219*100</f>
        <v>0</v>
      </c>
      <c r="K219" s="44">
        <v>0</v>
      </c>
      <c r="L219" s="26">
        <f t="shared" ref="L219:L225" si="244">+K219/B219*100</f>
        <v>0</v>
      </c>
      <c r="M219" s="25">
        <v>0</v>
      </c>
      <c r="N219" s="26">
        <f t="shared" si="239"/>
        <v>0</v>
      </c>
      <c r="O219" s="25">
        <v>0</v>
      </c>
      <c r="P219" s="26">
        <f t="shared" ref="P219:P227" si="245">+O219/B219*100</f>
        <v>0</v>
      </c>
      <c r="Q219" s="25">
        <v>0</v>
      </c>
      <c r="R219" s="26">
        <f t="shared" ref="R219:R227" si="246">+Q219/B219*100</f>
        <v>0</v>
      </c>
      <c r="S219" s="25">
        <v>0</v>
      </c>
      <c r="T219" s="26">
        <f t="shared" ref="T219:T227" si="247">+S219/B219*100</f>
        <v>0</v>
      </c>
      <c r="U219" s="25">
        <v>0</v>
      </c>
      <c r="V219" s="26">
        <f t="shared" ref="V219:V222" si="248">+U219/B219*100</f>
        <v>0</v>
      </c>
      <c r="W219" s="25">
        <v>0</v>
      </c>
      <c r="X219" s="26">
        <f t="shared" ref="X219:X222" si="249">+W219/B219*100</f>
        <v>0</v>
      </c>
      <c r="Y219" s="62">
        <v>85.22</v>
      </c>
      <c r="Z219" s="26">
        <f t="shared" ref="Z219:Z220" si="250">Y219/B219*100</f>
        <v>2.8796717241816497E-2</v>
      </c>
      <c r="AA219" s="27" t="s">
        <v>18</v>
      </c>
    </row>
    <row r="220" spans="1:34" x14ac:dyDescent="0.2">
      <c r="A220" s="24" t="s">
        <v>19</v>
      </c>
      <c r="B220" s="25">
        <v>196103.49</v>
      </c>
      <c r="C220" s="4">
        <v>0</v>
      </c>
      <c r="D220" s="26">
        <f t="shared" si="240"/>
        <v>0</v>
      </c>
      <c r="E220" s="25">
        <v>196103.49</v>
      </c>
      <c r="F220" s="26">
        <f t="shared" si="241"/>
        <v>100</v>
      </c>
      <c r="G220" s="51">
        <v>186008</v>
      </c>
      <c r="H220" s="26">
        <f t="shared" si="242"/>
        <v>94.851958014617693</v>
      </c>
      <c r="I220" s="25">
        <v>0</v>
      </c>
      <c r="J220" s="26">
        <f t="shared" si="243"/>
        <v>0</v>
      </c>
      <c r="K220" s="44">
        <v>0</v>
      </c>
      <c r="L220" s="26">
        <f t="shared" si="244"/>
        <v>0</v>
      </c>
      <c r="M220" s="25">
        <v>0</v>
      </c>
      <c r="N220" s="26">
        <f t="shared" si="239"/>
        <v>0</v>
      </c>
      <c r="O220" s="25">
        <v>0</v>
      </c>
      <c r="P220" s="26">
        <f t="shared" si="245"/>
        <v>0</v>
      </c>
      <c r="Q220" s="25">
        <v>0</v>
      </c>
      <c r="R220" s="26">
        <f t="shared" si="246"/>
        <v>0</v>
      </c>
      <c r="S220" s="25">
        <v>0</v>
      </c>
      <c r="T220" s="26">
        <f t="shared" si="247"/>
        <v>0</v>
      </c>
      <c r="U220" s="25">
        <v>0</v>
      </c>
      <c r="V220" s="26">
        <f t="shared" si="248"/>
        <v>0</v>
      </c>
      <c r="W220" s="25">
        <v>0</v>
      </c>
      <c r="X220" s="26">
        <f t="shared" si="249"/>
        <v>0</v>
      </c>
      <c r="Y220" s="62">
        <v>10095.49</v>
      </c>
      <c r="Z220" s="26">
        <f t="shared" si="250"/>
        <v>5.1480419853823101</v>
      </c>
      <c r="AA220" s="27" t="s">
        <v>19</v>
      </c>
    </row>
    <row r="221" spans="1:34" x14ac:dyDescent="0.2">
      <c r="A221" s="24" t="s">
        <v>20</v>
      </c>
      <c r="B221" s="25">
        <v>1473592.95</v>
      </c>
      <c r="C221" s="4">
        <v>0</v>
      </c>
      <c r="D221" s="26">
        <f t="shared" si="240"/>
        <v>0</v>
      </c>
      <c r="E221" s="25">
        <v>1473592.95</v>
      </c>
      <c r="F221" s="26">
        <f t="shared" ref="F221" si="251">+E221/B221*100</f>
        <v>100</v>
      </c>
      <c r="G221" s="51">
        <v>402797.95</v>
      </c>
      <c r="H221" s="26">
        <f>+G221/B221*100</f>
        <v>27.334410767912537</v>
      </c>
      <c r="I221" s="25">
        <v>0</v>
      </c>
      <c r="J221" s="26">
        <f t="shared" ref="J221" si="252">+I221/B221*100</f>
        <v>0</v>
      </c>
      <c r="K221" s="44">
        <v>0</v>
      </c>
      <c r="L221" s="26">
        <f t="shared" ref="L221" si="253">+K221/B221*100</f>
        <v>0</v>
      </c>
      <c r="M221" s="25">
        <v>0</v>
      </c>
      <c r="N221" s="26">
        <f t="shared" si="239"/>
        <v>0</v>
      </c>
      <c r="O221" s="25">
        <v>0</v>
      </c>
      <c r="P221" s="26">
        <f t="shared" ref="P221" si="254">+O221/B221*100</f>
        <v>0</v>
      </c>
      <c r="Q221" s="25">
        <v>0</v>
      </c>
      <c r="R221" s="26">
        <f t="shared" ref="R221" si="255">+Q221/B221*100</f>
        <v>0</v>
      </c>
      <c r="S221" s="25">
        <v>0</v>
      </c>
      <c r="T221" s="26">
        <f t="shared" ref="T221" si="256">+S221/B221*100</f>
        <v>0</v>
      </c>
      <c r="U221" s="25">
        <v>0</v>
      </c>
      <c r="V221" s="26">
        <f t="shared" ref="V221" si="257">+U221/B221*100</f>
        <v>0</v>
      </c>
      <c r="W221" s="25">
        <v>1070000</v>
      </c>
      <c r="X221" s="26">
        <f>+W221/B221*100</f>
        <v>72.611639462580229</v>
      </c>
      <c r="Y221" s="62">
        <v>795</v>
      </c>
      <c r="Z221" s="26">
        <f t="shared" ref="Z221" si="258">Y221/B221*100</f>
        <v>5.3949769507244186E-2</v>
      </c>
      <c r="AA221" s="27" t="s">
        <v>20</v>
      </c>
    </row>
    <row r="222" spans="1:34" x14ac:dyDescent="0.2">
      <c r="A222" s="24" t="s">
        <v>21</v>
      </c>
      <c r="B222" s="38">
        <v>111308.18</v>
      </c>
      <c r="C222" s="4">
        <v>0</v>
      </c>
      <c r="D222" s="26">
        <f t="shared" si="240"/>
        <v>0</v>
      </c>
      <c r="E222" s="38">
        <v>111308.18</v>
      </c>
      <c r="F222" s="26">
        <f t="shared" si="241"/>
        <v>100</v>
      </c>
      <c r="G222" s="51">
        <v>99835.439999999988</v>
      </c>
      <c r="H222" s="26">
        <f t="shared" si="242"/>
        <v>89.692815029407541</v>
      </c>
      <c r="I222" s="25">
        <v>0</v>
      </c>
      <c r="J222" s="26">
        <f t="shared" si="243"/>
        <v>0</v>
      </c>
      <c r="K222" s="44">
        <v>220</v>
      </c>
      <c r="L222" s="26">
        <f t="shared" si="244"/>
        <v>0.19764944499137438</v>
      </c>
      <c r="M222" s="25">
        <v>0</v>
      </c>
      <c r="N222" s="26">
        <f t="shared" si="239"/>
        <v>0</v>
      </c>
      <c r="O222" s="25">
        <v>0</v>
      </c>
      <c r="P222" s="26">
        <f t="shared" si="245"/>
        <v>0</v>
      </c>
      <c r="Q222" s="25">
        <v>0</v>
      </c>
      <c r="R222" s="26">
        <f t="shared" si="246"/>
        <v>0</v>
      </c>
      <c r="S222" s="25">
        <v>0</v>
      </c>
      <c r="T222" s="26">
        <f t="shared" si="247"/>
        <v>0</v>
      </c>
      <c r="U222" s="25">
        <v>0</v>
      </c>
      <c r="V222" s="26">
        <f t="shared" si="248"/>
        <v>0</v>
      </c>
      <c r="W222" s="25">
        <v>0</v>
      </c>
      <c r="X222" s="26">
        <f t="shared" si="249"/>
        <v>0</v>
      </c>
      <c r="Y222" s="62">
        <v>11252.74</v>
      </c>
      <c r="Z222" s="26">
        <f>Y222/B222*100</f>
        <v>10.109535525601084</v>
      </c>
      <c r="AA222" s="27" t="s">
        <v>21</v>
      </c>
    </row>
    <row r="223" spans="1:34" x14ac:dyDescent="0.2">
      <c r="A223" s="24" t="s">
        <v>22</v>
      </c>
      <c r="B223" s="25">
        <v>24665555.969999999</v>
      </c>
      <c r="C223" s="4">
        <v>0</v>
      </c>
      <c r="D223" s="26">
        <f t="shared" si="240"/>
        <v>0</v>
      </c>
      <c r="E223" s="25">
        <v>24665555.969999999</v>
      </c>
      <c r="F223" s="26">
        <f t="shared" ref="F223:F228" si="259">+E223/B223*100</f>
        <v>100</v>
      </c>
      <c r="G223" s="51">
        <v>24655298.890000001</v>
      </c>
      <c r="H223" s="26">
        <f t="shared" ref="H223:H228" si="260">+G223/B223*100</f>
        <v>99.958415370760449</v>
      </c>
      <c r="I223" s="25">
        <v>0</v>
      </c>
      <c r="J223" s="26">
        <f t="shared" ref="J223:J228" si="261">+I223/B223*100</f>
        <v>0</v>
      </c>
      <c r="K223" s="44">
        <v>0</v>
      </c>
      <c r="L223" s="26">
        <f t="shared" si="244"/>
        <v>0</v>
      </c>
      <c r="M223" s="25">
        <v>0</v>
      </c>
      <c r="N223" s="26">
        <f t="shared" si="239"/>
        <v>0</v>
      </c>
      <c r="O223" s="25">
        <v>0</v>
      </c>
      <c r="P223" s="26">
        <f t="shared" si="245"/>
        <v>0</v>
      </c>
      <c r="Q223" s="25">
        <v>0</v>
      </c>
      <c r="R223" s="26">
        <f t="shared" si="246"/>
        <v>0</v>
      </c>
      <c r="S223" s="25">
        <v>0</v>
      </c>
      <c r="T223" s="26">
        <f t="shared" si="247"/>
        <v>0</v>
      </c>
      <c r="U223" s="25">
        <v>0</v>
      </c>
      <c r="V223" s="26">
        <f t="shared" ref="V223:V234" si="262">+U223/B223*100</f>
        <v>0</v>
      </c>
      <c r="W223" s="25">
        <v>0</v>
      </c>
      <c r="X223" s="26">
        <f t="shared" ref="X223:X228" si="263">+W223/B223*100</f>
        <v>0</v>
      </c>
      <c r="Y223" s="62">
        <v>10257.08</v>
      </c>
      <c r="Z223" s="26">
        <f t="shared" ref="Z223:Z226" si="264">Y223/B223*100</f>
        <v>4.1584629239557337E-2</v>
      </c>
      <c r="AA223" s="27" t="s">
        <v>23</v>
      </c>
    </row>
    <row r="224" spans="1:34" x14ac:dyDescent="0.2">
      <c r="A224" s="24" t="s">
        <v>24</v>
      </c>
      <c r="B224" s="25">
        <v>3270415.8</v>
      </c>
      <c r="C224" s="4">
        <v>0</v>
      </c>
      <c r="D224" s="26">
        <f t="shared" si="240"/>
        <v>0</v>
      </c>
      <c r="E224" s="25">
        <v>3270415.8</v>
      </c>
      <c r="F224" s="26">
        <f t="shared" si="259"/>
        <v>100</v>
      </c>
      <c r="G224" s="51">
        <v>3268783.4</v>
      </c>
      <c r="H224" s="26">
        <f t="shared" si="260"/>
        <v>99.950085857584227</v>
      </c>
      <c r="I224" s="25">
        <v>0</v>
      </c>
      <c r="J224" s="26">
        <f t="shared" si="261"/>
        <v>0</v>
      </c>
      <c r="K224" s="44">
        <v>0</v>
      </c>
      <c r="L224" s="26">
        <f t="shared" si="244"/>
        <v>0</v>
      </c>
      <c r="M224" s="25">
        <v>0</v>
      </c>
      <c r="N224" s="26">
        <f t="shared" si="239"/>
        <v>0</v>
      </c>
      <c r="O224" s="25">
        <v>0</v>
      </c>
      <c r="P224" s="26">
        <f t="shared" si="245"/>
        <v>0</v>
      </c>
      <c r="Q224" s="25">
        <v>0</v>
      </c>
      <c r="R224" s="26">
        <f t="shared" si="246"/>
        <v>0</v>
      </c>
      <c r="S224" s="25">
        <v>0</v>
      </c>
      <c r="T224" s="26">
        <f t="shared" si="247"/>
        <v>0</v>
      </c>
      <c r="U224" s="25">
        <v>0</v>
      </c>
      <c r="V224" s="26">
        <f t="shared" si="262"/>
        <v>0</v>
      </c>
      <c r="W224" s="25">
        <v>0</v>
      </c>
      <c r="X224" s="26">
        <f t="shared" si="263"/>
        <v>0</v>
      </c>
      <c r="Y224" s="62">
        <v>1632.4</v>
      </c>
      <c r="Z224" s="26">
        <f t="shared" si="264"/>
        <v>4.9914142415774784E-2</v>
      </c>
      <c r="AA224" s="27" t="s">
        <v>34</v>
      </c>
    </row>
    <row r="225" spans="1:27" x14ac:dyDescent="0.2">
      <c r="A225" s="24" t="s">
        <v>25</v>
      </c>
      <c r="B225" s="25">
        <v>253253.93</v>
      </c>
      <c r="C225" s="4">
        <v>0</v>
      </c>
      <c r="D225" s="26">
        <f t="shared" si="240"/>
        <v>0</v>
      </c>
      <c r="E225" s="25">
        <v>253253.93</v>
      </c>
      <c r="F225" s="26">
        <f t="shared" si="259"/>
        <v>100</v>
      </c>
      <c r="G225" s="51">
        <v>201480.11</v>
      </c>
      <c r="H225" s="26">
        <f t="shared" si="260"/>
        <v>79.556558115406133</v>
      </c>
      <c r="I225" s="25">
        <v>0</v>
      </c>
      <c r="J225" s="26">
        <f t="shared" si="261"/>
        <v>0</v>
      </c>
      <c r="K225" s="44">
        <v>0</v>
      </c>
      <c r="L225" s="26">
        <f t="shared" si="244"/>
        <v>0</v>
      </c>
      <c r="M225" s="25">
        <v>0</v>
      </c>
      <c r="N225" s="26">
        <f t="shared" si="239"/>
        <v>0</v>
      </c>
      <c r="O225" s="25">
        <v>0</v>
      </c>
      <c r="P225" s="26">
        <f t="shared" si="245"/>
        <v>0</v>
      </c>
      <c r="Q225" s="25">
        <v>0</v>
      </c>
      <c r="R225" s="26">
        <f t="shared" si="246"/>
        <v>0</v>
      </c>
      <c r="S225" s="25">
        <v>0</v>
      </c>
      <c r="T225" s="26">
        <f t="shared" si="247"/>
        <v>0</v>
      </c>
      <c r="U225" s="25">
        <v>0</v>
      </c>
      <c r="V225" s="26">
        <f t="shared" si="262"/>
        <v>0</v>
      </c>
      <c r="W225" s="25">
        <v>50000</v>
      </c>
      <c r="X225" s="26">
        <f t="shared" si="263"/>
        <v>19.743030246361823</v>
      </c>
      <c r="Y225" s="62">
        <v>1773.82</v>
      </c>
      <c r="Z225" s="26">
        <f t="shared" si="264"/>
        <v>0.70041163823203056</v>
      </c>
      <c r="AA225" s="27" t="s">
        <v>67</v>
      </c>
    </row>
    <row r="226" spans="1:27" x14ac:dyDescent="0.2">
      <c r="A226" s="24" t="s">
        <v>26</v>
      </c>
      <c r="B226" s="25">
        <v>473783.62</v>
      </c>
      <c r="C226" s="4">
        <v>0</v>
      </c>
      <c r="D226" s="26">
        <f>+C226/B226*100</f>
        <v>0</v>
      </c>
      <c r="E226" s="25">
        <v>473783.62</v>
      </c>
      <c r="F226" s="26">
        <f t="shared" si="259"/>
        <v>100</v>
      </c>
      <c r="G226" s="51">
        <v>454565.12</v>
      </c>
      <c r="H226" s="26">
        <f t="shared" si="260"/>
        <v>95.943612402640682</v>
      </c>
      <c r="I226" s="25">
        <v>0</v>
      </c>
      <c r="J226" s="26">
        <f t="shared" si="261"/>
        <v>0</v>
      </c>
      <c r="K226" s="44">
        <v>9218.5</v>
      </c>
      <c r="L226" s="26">
        <f>+K226/B226*100</f>
        <v>1.9457194404483635</v>
      </c>
      <c r="M226" s="25">
        <v>0</v>
      </c>
      <c r="N226" s="26">
        <f>+M226/B226*100</f>
        <v>0</v>
      </c>
      <c r="O226" s="25">
        <v>0</v>
      </c>
      <c r="P226" s="26">
        <f t="shared" si="245"/>
        <v>0</v>
      </c>
      <c r="Q226" s="25">
        <v>0</v>
      </c>
      <c r="R226" s="26">
        <f t="shared" si="246"/>
        <v>0</v>
      </c>
      <c r="S226" s="25">
        <v>0</v>
      </c>
      <c r="T226" s="26">
        <f t="shared" si="247"/>
        <v>0</v>
      </c>
      <c r="U226" s="25">
        <v>0</v>
      </c>
      <c r="V226" s="26">
        <f t="shared" si="262"/>
        <v>0</v>
      </c>
      <c r="W226" s="25">
        <v>10000</v>
      </c>
      <c r="X226" s="26">
        <f t="shared" si="263"/>
        <v>2.1106681569109544</v>
      </c>
      <c r="Y226" s="25">
        <v>0</v>
      </c>
      <c r="Z226" s="26">
        <f t="shared" si="264"/>
        <v>0</v>
      </c>
      <c r="AA226" s="27" t="s">
        <v>27</v>
      </c>
    </row>
    <row r="227" spans="1:27" x14ac:dyDescent="0.2">
      <c r="A227" s="24" t="s">
        <v>28</v>
      </c>
      <c r="B227" s="25">
        <v>19240930.440000001</v>
      </c>
      <c r="C227" s="4">
        <v>0</v>
      </c>
      <c r="D227" s="26">
        <f>+C227/B227*100</f>
        <v>0</v>
      </c>
      <c r="E227" s="25">
        <v>19240930.440000001</v>
      </c>
      <c r="F227" s="26">
        <f t="shared" si="259"/>
        <v>100</v>
      </c>
      <c r="G227" s="51">
        <v>19230764.609999999</v>
      </c>
      <c r="H227" s="26">
        <f t="shared" si="260"/>
        <v>99.947165600792005</v>
      </c>
      <c r="I227" s="25">
        <v>0</v>
      </c>
      <c r="J227" s="26">
        <f t="shared" si="261"/>
        <v>0</v>
      </c>
      <c r="K227" s="44">
        <v>0</v>
      </c>
      <c r="L227" s="26">
        <f>+K227/B227*100</f>
        <v>0</v>
      </c>
      <c r="M227" s="25">
        <v>0</v>
      </c>
      <c r="N227" s="26">
        <f>+M227/B227*100</f>
        <v>0</v>
      </c>
      <c r="O227" s="25">
        <v>0</v>
      </c>
      <c r="P227" s="26">
        <f t="shared" si="245"/>
        <v>0</v>
      </c>
      <c r="Q227" s="25">
        <v>0</v>
      </c>
      <c r="R227" s="26">
        <f t="shared" si="246"/>
        <v>0</v>
      </c>
      <c r="S227" s="25">
        <v>0</v>
      </c>
      <c r="T227" s="26">
        <f t="shared" si="247"/>
        <v>0</v>
      </c>
      <c r="U227" s="25">
        <v>0</v>
      </c>
      <c r="V227" s="26">
        <f t="shared" si="262"/>
        <v>0</v>
      </c>
      <c r="W227" s="25">
        <v>10000</v>
      </c>
      <c r="X227" s="26">
        <f t="shared" si="263"/>
        <v>5.1972538600373416E-2</v>
      </c>
      <c r="Y227" s="25">
        <v>165.83</v>
      </c>
      <c r="Z227" s="26">
        <f>Y227/B227*100</f>
        <v>8.6186060760999259E-4</v>
      </c>
      <c r="AA227" s="27" t="s">
        <v>28</v>
      </c>
    </row>
    <row r="228" spans="1:27" x14ac:dyDescent="0.2">
      <c r="A228" s="24" t="s">
        <v>29</v>
      </c>
      <c r="B228" s="25">
        <v>1203509.67</v>
      </c>
      <c r="C228" s="4">
        <v>0</v>
      </c>
      <c r="D228" s="26">
        <f>+C228/B228*100</f>
        <v>0</v>
      </c>
      <c r="E228" s="25">
        <v>1203509.67</v>
      </c>
      <c r="F228" s="26">
        <f t="shared" si="259"/>
        <v>100</v>
      </c>
      <c r="G228" s="51">
        <v>1202704.49</v>
      </c>
      <c r="H228" s="26">
        <f t="shared" si="260"/>
        <v>99.933097338553168</v>
      </c>
      <c r="I228" s="25">
        <v>0</v>
      </c>
      <c r="J228" s="26">
        <f t="shared" si="261"/>
        <v>0</v>
      </c>
      <c r="K228" s="44">
        <v>0</v>
      </c>
      <c r="L228" s="26">
        <f>+K228/B228*100</f>
        <v>0</v>
      </c>
      <c r="M228" s="25">
        <v>0</v>
      </c>
      <c r="N228" s="26">
        <f>+M228/B228*100</f>
        <v>0</v>
      </c>
      <c r="O228" s="25">
        <v>0</v>
      </c>
      <c r="P228" s="26">
        <f t="shared" ref="P228:P234" si="265">+O228/B228*100</f>
        <v>0</v>
      </c>
      <c r="Q228" s="25">
        <v>0</v>
      </c>
      <c r="R228" s="26">
        <f>+Q228/B228*100</f>
        <v>0</v>
      </c>
      <c r="S228" s="25">
        <v>0</v>
      </c>
      <c r="T228" s="26">
        <f>+S228/B228*100</f>
        <v>0</v>
      </c>
      <c r="U228" s="25">
        <v>0</v>
      </c>
      <c r="V228" s="26">
        <f t="shared" si="262"/>
        <v>0</v>
      </c>
      <c r="W228" s="25">
        <v>0</v>
      </c>
      <c r="X228" s="26">
        <f t="shared" si="263"/>
        <v>0</v>
      </c>
      <c r="Y228" s="25">
        <v>805.18</v>
      </c>
      <c r="Z228" s="26">
        <f>Y228/B228*100</f>
        <v>6.6902661446833239E-2</v>
      </c>
      <c r="AA228" s="27" t="s">
        <v>78</v>
      </c>
    </row>
    <row r="229" spans="1:27" x14ac:dyDescent="0.2">
      <c r="A229" s="24" t="s">
        <v>31</v>
      </c>
      <c r="B229" s="25">
        <v>14033665.689999999</v>
      </c>
      <c r="C229" s="4">
        <v>0</v>
      </c>
      <c r="D229" s="26">
        <f>+C229/B229*100</f>
        <v>0</v>
      </c>
      <c r="E229" s="25">
        <v>14033665.689999999</v>
      </c>
      <c r="F229" s="26">
        <f>+E229/B229*100</f>
        <v>100</v>
      </c>
      <c r="G229" s="51">
        <v>14032234.689999999</v>
      </c>
      <c r="H229" s="26">
        <f>+G229/B229*100</f>
        <v>99.989803091853474</v>
      </c>
      <c r="I229" s="25">
        <v>0</v>
      </c>
      <c r="J229" s="26">
        <f>+I229/B229*100</f>
        <v>0</v>
      </c>
      <c r="K229" s="25">
        <v>0</v>
      </c>
      <c r="L229" s="26">
        <f>+K229/B229*100</f>
        <v>0</v>
      </c>
      <c r="M229" s="25">
        <v>0</v>
      </c>
      <c r="N229" s="26">
        <f>+M229/B229*100</f>
        <v>0</v>
      </c>
      <c r="O229" s="25">
        <v>0</v>
      </c>
      <c r="P229" s="26">
        <f t="shared" si="265"/>
        <v>0</v>
      </c>
      <c r="Q229" s="25">
        <v>0</v>
      </c>
      <c r="R229" s="26">
        <f>+Q229/B229*100</f>
        <v>0</v>
      </c>
      <c r="S229" s="25">
        <v>0</v>
      </c>
      <c r="T229" s="26">
        <f>+S229/B229*100</f>
        <v>0</v>
      </c>
      <c r="U229" s="25">
        <v>0</v>
      </c>
      <c r="V229" s="26">
        <f t="shared" si="262"/>
        <v>0</v>
      </c>
      <c r="W229" s="25">
        <v>0</v>
      </c>
      <c r="X229" s="26">
        <f>+W229/B229*100</f>
        <v>0</v>
      </c>
      <c r="Y229" s="25">
        <v>1431</v>
      </c>
      <c r="Z229" s="26">
        <f>Y229/B229*100</f>
        <v>1.0196908146527182E-2</v>
      </c>
      <c r="AA229" s="27" t="s">
        <v>31</v>
      </c>
    </row>
    <row r="230" spans="1:27" ht="12" thickBot="1" x14ac:dyDescent="0.25">
      <c r="A230" s="24" t="s">
        <v>32</v>
      </c>
      <c r="B230" s="25">
        <v>12964599.470000001</v>
      </c>
      <c r="C230" s="4">
        <v>0</v>
      </c>
      <c r="D230" s="26">
        <f>+C230/B230*100</f>
        <v>0</v>
      </c>
      <c r="E230" s="25">
        <v>12964599.470000001</v>
      </c>
      <c r="F230" s="26">
        <f>+E230/B230*100</f>
        <v>100</v>
      </c>
      <c r="G230" s="51">
        <v>12952423.970000001</v>
      </c>
      <c r="H230" s="26">
        <f>+G230/B230*100</f>
        <v>99.906086570370533</v>
      </c>
      <c r="I230" s="25">
        <v>0</v>
      </c>
      <c r="J230" s="26">
        <f>+I230/B230*100</f>
        <v>0</v>
      </c>
      <c r="K230" s="25">
        <v>0</v>
      </c>
      <c r="L230" s="26">
        <f>+K230/B230*100</f>
        <v>0</v>
      </c>
      <c r="M230" s="25">
        <v>0</v>
      </c>
      <c r="N230" s="26">
        <f>+M230/B230*100</f>
        <v>0</v>
      </c>
      <c r="O230" s="25">
        <v>0</v>
      </c>
      <c r="P230" s="26">
        <f t="shared" si="265"/>
        <v>0</v>
      </c>
      <c r="Q230" s="25">
        <v>0</v>
      </c>
      <c r="R230" s="26">
        <f>+Q230/B230*100</f>
        <v>0</v>
      </c>
      <c r="S230" s="25">
        <v>0</v>
      </c>
      <c r="T230" s="26">
        <f>+S230/B230*100</f>
        <v>0</v>
      </c>
      <c r="U230" s="25">
        <v>11760</v>
      </c>
      <c r="V230" s="26">
        <f t="shared" si="262"/>
        <v>9.0708548514842779E-2</v>
      </c>
      <c r="W230" s="25">
        <v>0</v>
      </c>
      <c r="X230" s="26">
        <f>+W230/B230*100</f>
        <v>0</v>
      </c>
      <c r="Y230" s="25">
        <v>415.5</v>
      </c>
      <c r="Z230" s="26">
        <f>Y230/B230*100</f>
        <v>3.2048811146188076E-3</v>
      </c>
      <c r="AA230" s="27" t="s">
        <v>32</v>
      </c>
    </row>
    <row r="231" spans="1:27" ht="12" thickBot="1" x14ac:dyDescent="0.25">
      <c r="A231" s="151">
        <v>2023</v>
      </c>
      <c r="B231" s="122">
        <f>+SUM(B232:B243)</f>
        <v>12261010.93</v>
      </c>
      <c r="C231" s="122">
        <f>+SUM(C232:C243)</f>
        <v>0</v>
      </c>
      <c r="D231" s="134">
        <f>+C231/B231</f>
        <v>0</v>
      </c>
      <c r="E231" s="122">
        <f>+SUM(E232:E243)</f>
        <v>12261010.93</v>
      </c>
      <c r="F231" s="134">
        <f>+E231/B231*100</f>
        <v>100</v>
      </c>
      <c r="G231" s="122">
        <f>+SUM(G232:G243)</f>
        <v>11530973.780000001</v>
      </c>
      <c r="H231" s="134">
        <f>+G231/B231*100</f>
        <v>94.045864944025467</v>
      </c>
      <c r="I231" s="122">
        <f>+SUM(I232:I243)</f>
        <v>0</v>
      </c>
      <c r="J231" s="134">
        <f t="shared" ref="J231:J234" si="266">+I231/B231*100</f>
        <v>0</v>
      </c>
      <c r="K231" s="122">
        <f>+SUM(K232:K243)</f>
        <v>0</v>
      </c>
      <c r="L231" s="134">
        <f t="shared" ref="L231:L234" si="267">+K231/B231*100</f>
        <v>0</v>
      </c>
      <c r="M231" s="122">
        <f>+SUM(M232:M243)</f>
        <v>0</v>
      </c>
      <c r="N231" s="134">
        <f t="shared" ref="N231:N234" si="268">+M231/B231*100</f>
        <v>0</v>
      </c>
      <c r="O231" s="122">
        <f>+SUM(O232:O243)</f>
        <v>0</v>
      </c>
      <c r="P231" s="134">
        <f t="shared" si="265"/>
        <v>0</v>
      </c>
      <c r="Q231" s="122">
        <f>+SUM(Q232:Q243)</f>
        <v>0</v>
      </c>
      <c r="R231" s="134">
        <f>+Q231/B231*100</f>
        <v>0</v>
      </c>
      <c r="S231" s="122">
        <f>+SUM(S232:S243)</f>
        <v>0</v>
      </c>
      <c r="T231" s="134">
        <f t="shared" ref="T231:T234" si="269">+S231/B231*100</f>
        <v>0</v>
      </c>
      <c r="U231" s="122">
        <f>+SUM(U232:U243)</f>
        <v>64680</v>
      </c>
      <c r="V231" s="134">
        <f t="shared" si="262"/>
        <v>0.52752583265171271</v>
      </c>
      <c r="W231" s="122">
        <f>+SUM(W232:W243)</f>
        <v>644500</v>
      </c>
      <c r="X231" s="134">
        <f t="shared" ref="X231:X236" si="270">+W231/B231*100</f>
        <v>5.2564996775514663</v>
      </c>
      <c r="Y231" s="122">
        <f>+SUM(Y232:Y243)</f>
        <v>20857.149999999998</v>
      </c>
      <c r="Z231" s="134">
        <f>Y231/B231*100</f>
        <v>0.17010954577136161</v>
      </c>
      <c r="AA231" s="35">
        <v>2023</v>
      </c>
    </row>
    <row r="232" spans="1:27" x14ac:dyDescent="0.2">
      <c r="A232" s="24" t="s">
        <v>18</v>
      </c>
      <c r="B232" s="25">
        <v>894136.54</v>
      </c>
      <c r="C232" s="4">
        <v>0</v>
      </c>
      <c r="D232" s="26">
        <f t="shared" ref="D232:D234" si="271">+C232/B232*100</f>
        <v>0</v>
      </c>
      <c r="E232" s="25">
        <v>894136.54</v>
      </c>
      <c r="F232" s="26">
        <f t="shared" ref="F232:F234" si="272">+E232/B232*100</f>
        <v>100</v>
      </c>
      <c r="G232" s="51">
        <v>828661.54</v>
      </c>
      <c r="H232" s="26">
        <f t="shared" ref="H232:H242" si="273">+G232/B232*100</f>
        <v>92.677292888623029</v>
      </c>
      <c r="I232" s="25">
        <v>0</v>
      </c>
      <c r="J232" s="26">
        <f t="shared" si="266"/>
        <v>0</v>
      </c>
      <c r="K232" s="25">
        <v>0</v>
      </c>
      <c r="L232" s="26">
        <f t="shared" si="267"/>
        <v>0</v>
      </c>
      <c r="M232" s="25">
        <v>0</v>
      </c>
      <c r="N232" s="26">
        <f t="shared" si="268"/>
        <v>0</v>
      </c>
      <c r="O232" s="25">
        <v>0</v>
      </c>
      <c r="P232" s="26">
        <f t="shared" si="265"/>
        <v>0</v>
      </c>
      <c r="Q232" s="25">
        <v>0</v>
      </c>
      <c r="R232" s="26">
        <f t="shared" ref="R232:R234" si="274">+Q232/B232*100</f>
        <v>0</v>
      </c>
      <c r="S232" s="25">
        <v>0</v>
      </c>
      <c r="T232" s="26">
        <f t="shared" si="269"/>
        <v>0</v>
      </c>
      <c r="U232" s="25">
        <v>64680</v>
      </c>
      <c r="V232" s="26">
        <f t="shared" si="262"/>
        <v>7.2337945164392901</v>
      </c>
      <c r="W232" s="25">
        <v>0</v>
      </c>
      <c r="X232" s="26">
        <f t="shared" si="270"/>
        <v>0</v>
      </c>
      <c r="Y232" s="25">
        <v>795</v>
      </c>
      <c r="Z232" s="26">
        <f t="shared" ref="Z232:Z234" si="275">Y232/B232*100</f>
        <v>8.8912594937681444E-2</v>
      </c>
      <c r="AA232" s="27" t="s">
        <v>18</v>
      </c>
    </row>
    <row r="233" spans="1:27" x14ac:dyDescent="0.2">
      <c r="A233" s="24" t="s">
        <v>19</v>
      </c>
      <c r="B233" s="25">
        <v>1499427.45</v>
      </c>
      <c r="C233" s="4">
        <v>0</v>
      </c>
      <c r="D233" s="26">
        <f>+C233/B233*100</f>
        <v>0</v>
      </c>
      <c r="E233" s="25">
        <v>1499427.45</v>
      </c>
      <c r="F233" s="26">
        <f t="shared" si="272"/>
        <v>100</v>
      </c>
      <c r="G233" s="51">
        <f>+B233-Y233-W233</f>
        <v>1357572.45</v>
      </c>
      <c r="H233" s="26">
        <f t="shared" si="273"/>
        <v>90.539388884737306</v>
      </c>
      <c r="I233" s="25">
        <v>0</v>
      </c>
      <c r="J233" s="26">
        <f t="shared" si="266"/>
        <v>0</v>
      </c>
      <c r="K233" s="25">
        <v>0</v>
      </c>
      <c r="L233" s="26">
        <f t="shared" si="267"/>
        <v>0</v>
      </c>
      <c r="M233" s="25">
        <v>0</v>
      </c>
      <c r="N233" s="26">
        <f t="shared" si="268"/>
        <v>0</v>
      </c>
      <c r="O233" s="25">
        <v>0</v>
      </c>
      <c r="P233" s="26">
        <f t="shared" si="265"/>
        <v>0</v>
      </c>
      <c r="Q233" s="25">
        <v>0</v>
      </c>
      <c r="R233" s="26">
        <f t="shared" si="274"/>
        <v>0</v>
      </c>
      <c r="S233" s="25">
        <v>0</v>
      </c>
      <c r="T233" s="26">
        <f t="shared" si="269"/>
        <v>0</v>
      </c>
      <c r="U233" s="25">
        <v>0</v>
      </c>
      <c r="V233" s="26">
        <f t="shared" si="262"/>
        <v>0</v>
      </c>
      <c r="W233" s="25">
        <v>140000</v>
      </c>
      <c r="X233" s="26">
        <f t="shared" si="270"/>
        <v>9.3368972270048811</v>
      </c>
      <c r="Y233" s="25">
        <v>1855</v>
      </c>
      <c r="Z233" s="26">
        <f t="shared" si="275"/>
        <v>0.12371388825781469</v>
      </c>
      <c r="AA233" s="27" t="s">
        <v>19</v>
      </c>
    </row>
    <row r="234" spans="1:27" x14ac:dyDescent="0.2">
      <c r="A234" s="24" t="s">
        <v>20</v>
      </c>
      <c r="B234" s="25">
        <v>826256.1</v>
      </c>
      <c r="C234" s="4">
        <v>0</v>
      </c>
      <c r="D234" s="26">
        <f t="shared" si="271"/>
        <v>0</v>
      </c>
      <c r="E234" s="25">
        <v>826256.1</v>
      </c>
      <c r="F234" s="26">
        <f t="shared" si="272"/>
        <v>100</v>
      </c>
      <c r="G234" s="51">
        <v>733413.1</v>
      </c>
      <c r="H234" s="26">
        <f t="shared" si="273"/>
        <v>88.763411247432842</v>
      </c>
      <c r="I234" s="25">
        <v>0</v>
      </c>
      <c r="J234" s="26">
        <f t="shared" si="266"/>
        <v>0</v>
      </c>
      <c r="K234" s="25">
        <v>0</v>
      </c>
      <c r="L234" s="26">
        <f t="shared" si="267"/>
        <v>0</v>
      </c>
      <c r="M234" s="25">
        <v>0</v>
      </c>
      <c r="N234" s="26">
        <f t="shared" si="268"/>
        <v>0</v>
      </c>
      <c r="O234" s="25">
        <v>0</v>
      </c>
      <c r="P234" s="26">
        <f t="shared" si="265"/>
        <v>0</v>
      </c>
      <c r="Q234" s="25">
        <v>0</v>
      </c>
      <c r="R234" s="26">
        <f t="shared" si="274"/>
        <v>0</v>
      </c>
      <c r="S234" s="25">
        <v>0</v>
      </c>
      <c r="T234" s="26">
        <f t="shared" si="269"/>
        <v>0</v>
      </c>
      <c r="U234" s="25">
        <v>0</v>
      </c>
      <c r="V234" s="26">
        <f t="shared" si="262"/>
        <v>0</v>
      </c>
      <c r="W234" s="25">
        <v>87000</v>
      </c>
      <c r="X234" s="26">
        <f t="shared" si="270"/>
        <v>10.529423020296008</v>
      </c>
      <c r="Y234" s="25">
        <v>5843</v>
      </c>
      <c r="Z234" s="26">
        <f t="shared" si="275"/>
        <v>0.70716573227114454</v>
      </c>
      <c r="AA234" s="27" t="s">
        <v>20</v>
      </c>
    </row>
    <row r="235" spans="1:27" x14ac:dyDescent="0.2">
      <c r="A235" s="24" t="s">
        <v>21</v>
      </c>
      <c r="B235" s="25">
        <v>297023.13</v>
      </c>
      <c r="C235" s="4">
        <v>0</v>
      </c>
      <c r="D235" s="26">
        <f>+C235/B235*100</f>
        <v>0</v>
      </c>
      <c r="E235" s="25">
        <v>297023.13</v>
      </c>
      <c r="F235" s="26">
        <f t="shared" ref="F235:F253" si="276">+E235/B235*100</f>
        <v>100</v>
      </c>
      <c r="G235" s="51">
        <v>296265.13</v>
      </c>
      <c r="H235" s="26">
        <f t="shared" si="273"/>
        <v>99.744801019368424</v>
      </c>
      <c r="I235" s="25">
        <v>0</v>
      </c>
      <c r="J235" s="26">
        <f t="shared" ref="J235:J237" si="277">+I235/B235*100</f>
        <v>0</v>
      </c>
      <c r="K235" s="25">
        <v>0</v>
      </c>
      <c r="L235" s="26">
        <f t="shared" ref="L235:L236" si="278">+K235/B235*100</f>
        <v>0</v>
      </c>
      <c r="M235" s="25">
        <v>0</v>
      </c>
      <c r="N235" s="26">
        <f t="shared" ref="N235:N236" si="279">+M235/B235*100</f>
        <v>0</v>
      </c>
      <c r="O235" s="25">
        <v>0</v>
      </c>
      <c r="P235" s="26">
        <f t="shared" ref="P235:P236" si="280">+O235/B235*100</f>
        <v>0</v>
      </c>
      <c r="Q235" s="25">
        <v>0</v>
      </c>
      <c r="R235" s="26">
        <f t="shared" ref="R235:R236" si="281">+Q235/B235*100</f>
        <v>0</v>
      </c>
      <c r="S235" s="25">
        <v>0</v>
      </c>
      <c r="T235" s="26">
        <f t="shared" ref="T235:T236" si="282">+S235/B235*100</f>
        <v>0</v>
      </c>
      <c r="U235" s="25">
        <v>0</v>
      </c>
      <c r="V235" s="26">
        <f t="shared" ref="V235:V236" si="283">+U235/B235*100</f>
        <v>0</v>
      </c>
      <c r="W235" s="25">
        <v>0</v>
      </c>
      <c r="X235" s="26">
        <f t="shared" si="270"/>
        <v>0</v>
      </c>
      <c r="Y235" s="25">
        <v>758</v>
      </c>
      <c r="Z235" s="26">
        <f t="shared" ref="Z235:Z243" si="284">Y235/B235*100</f>
        <v>0.25519898063157576</v>
      </c>
      <c r="AA235" s="27" t="s">
        <v>21</v>
      </c>
    </row>
    <row r="236" spans="1:27" x14ac:dyDescent="0.2">
      <c r="A236" s="24" t="s">
        <v>22</v>
      </c>
      <c r="B236" s="25">
        <v>361800.61</v>
      </c>
      <c r="C236" s="4">
        <v>0</v>
      </c>
      <c r="D236" s="26">
        <f t="shared" ref="D236:D243" si="285">+C236/B236*100</f>
        <v>0</v>
      </c>
      <c r="E236" s="25">
        <v>361800.61</v>
      </c>
      <c r="F236" s="26">
        <f t="shared" si="276"/>
        <v>100</v>
      </c>
      <c r="G236" s="51">
        <v>359842.26</v>
      </c>
      <c r="H236" s="26">
        <f t="shared" si="273"/>
        <v>99.458721200055479</v>
      </c>
      <c r="I236" s="25">
        <v>0</v>
      </c>
      <c r="J236" s="26">
        <f t="shared" si="277"/>
        <v>0</v>
      </c>
      <c r="K236" s="25">
        <v>0</v>
      </c>
      <c r="L236" s="26">
        <f t="shared" si="278"/>
        <v>0</v>
      </c>
      <c r="M236" s="25">
        <v>0</v>
      </c>
      <c r="N236" s="26">
        <f t="shared" si="279"/>
        <v>0</v>
      </c>
      <c r="O236" s="25">
        <v>0</v>
      </c>
      <c r="P236" s="26">
        <f t="shared" si="280"/>
        <v>0</v>
      </c>
      <c r="Q236" s="25">
        <v>0</v>
      </c>
      <c r="R236" s="26">
        <f t="shared" si="281"/>
        <v>0</v>
      </c>
      <c r="S236" s="25">
        <v>0</v>
      </c>
      <c r="T236" s="26">
        <f t="shared" si="282"/>
        <v>0</v>
      </c>
      <c r="U236" s="25">
        <v>0</v>
      </c>
      <c r="V236" s="26">
        <f t="shared" si="283"/>
        <v>0</v>
      </c>
      <c r="W236" s="25">
        <v>0</v>
      </c>
      <c r="X236" s="26">
        <f t="shared" si="270"/>
        <v>0</v>
      </c>
      <c r="Y236" s="25">
        <v>1958.35</v>
      </c>
      <c r="Z236" s="26">
        <f t="shared" si="284"/>
        <v>0.54127879994453298</v>
      </c>
      <c r="AA236" s="27" t="s">
        <v>23</v>
      </c>
    </row>
    <row r="237" spans="1:27" x14ac:dyDescent="0.2">
      <c r="A237" s="24" t="s">
        <v>24</v>
      </c>
      <c r="B237" s="25">
        <v>1035497.61</v>
      </c>
      <c r="C237" s="4">
        <v>0</v>
      </c>
      <c r="D237" s="26">
        <f t="shared" si="285"/>
        <v>0</v>
      </c>
      <c r="E237" s="25">
        <v>1035497.61</v>
      </c>
      <c r="F237" s="26">
        <f t="shared" si="276"/>
        <v>100</v>
      </c>
      <c r="G237" s="51">
        <v>1032365.46</v>
      </c>
      <c r="H237" s="26">
        <f t="shared" si="273"/>
        <v>99.697522237641863</v>
      </c>
      <c r="I237" s="25">
        <v>0</v>
      </c>
      <c r="J237" s="26">
        <f t="shared" si="277"/>
        <v>0</v>
      </c>
      <c r="K237" s="25">
        <v>0</v>
      </c>
      <c r="L237" s="26">
        <f t="shared" ref="L237" si="286">+K237/B237*100</f>
        <v>0</v>
      </c>
      <c r="M237" s="25">
        <v>0</v>
      </c>
      <c r="N237" s="26">
        <f t="shared" ref="N237" si="287">+M237/B237*100</f>
        <v>0</v>
      </c>
      <c r="O237" s="25">
        <v>0</v>
      </c>
      <c r="P237" s="26">
        <f t="shared" ref="P237" si="288">+O237/B237*100</f>
        <v>0</v>
      </c>
      <c r="Q237" s="25">
        <v>0</v>
      </c>
      <c r="R237" s="26">
        <f t="shared" ref="R237" si="289">+Q237/B237*100</f>
        <v>0</v>
      </c>
      <c r="S237" s="25">
        <v>0</v>
      </c>
      <c r="T237" s="26">
        <f t="shared" ref="T237" si="290">+S237/B237*100</f>
        <v>0</v>
      </c>
      <c r="U237" s="25">
        <v>0</v>
      </c>
      <c r="V237" s="26">
        <f t="shared" ref="V237" si="291">+U237/B237*100</f>
        <v>0</v>
      </c>
      <c r="W237" s="25">
        <v>0</v>
      </c>
      <c r="X237" s="26">
        <f t="shared" ref="X237:X238" si="292">+W237/B237*100</f>
        <v>0</v>
      </c>
      <c r="Y237" s="25">
        <v>3132.15</v>
      </c>
      <c r="Z237" s="26">
        <f t="shared" si="284"/>
        <v>0.30247776235813817</v>
      </c>
      <c r="AA237" s="27" t="s">
        <v>34</v>
      </c>
    </row>
    <row r="238" spans="1:27" x14ac:dyDescent="0.2">
      <c r="A238" s="24" t="s">
        <v>25</v>
      </c>
      <c r="B238" s="25">
        <v>1969100.55</v>
      </c>
      <c r="C238" s="4">
        <v>0</v>
      </c>
      <c r="D238" s="26">
        <f t="shared" si="285"/>
        <v>0</v>
      </c>
      <c r="E238" s="25">
        <v>1969100.55</v>
      </c>
      <c r="F238" s="26">
        <f t="shared" si="276"/>
        <v>100</v>
      </c>
      <c r="G238" s="51">
        <v>1850437.2</v>
      </c>
      <c r="H238" s="26">
        <f t="shared" si="273"/>
        <v>93.973728258823556</v>
      </c>
      <c r="I238" s="25">
        <v>0</v>
      </c>
      <c r="J238" s="26">
        <f t="shared" ref="J238" si="293">+I238/B238*100</f>
        <v>0</v>
      </c>
      <c r="K238" s="25">
        <v>0</v>
      </c>
      <c r="L238" s="26">
        <f t="shared" ref="L238" si="294">+K238/B238*100</f>
        <v>0</v>
      </c>
      <c r="M238" s="25">
        <v>0</v>
      </c>
      <c r="N238" s="26">
        <f t="shared" ref="N238" si="295">+M238/B238*100</f>
        <v>0</v>
      </c>
      <c r="O238" s="25">
        <v>0</v>
      </c>
      <c r="P238" s="26">
        <f t="shared" ref="P238" si="296">+O238/B238*100</f>
        <v>0</v>
      </c>
      <c r="Q238" s="25">
        <v>0</v>
      </c>
      <c r="R238" s="26">
        <f t="shared" ref="R238" si="297">+Q238/B238*100</f>
        <v>0</v>
      </c>
      <c r="S238" s="25">
        <v>0</v>
      </c>
      <c r="T238" s="26">
        <f t="shared" ref="T238" si="298">+S238/B238*100</f>
        <v>0</v>
      </c>
      <c r="U238" s="25">
        <v>0</v>
      </c>
      <c r="V238" s="26">
        <f t="shared" ref="V238" si="299">+U238/B238*100</f>
        <v>0</v>
      </c>
      <c r="W238" s="25">
        <v>117500</v>
      </c>
      <c r="X238" s="26">
        <f t="shared" si="292"/>
        <v>5.9671914671904389</v>
      </c>
      <c r="Y238" s="25">
        <v>1163.3499999999999</v>
      </c>
      <c r="Z238" s="26">
        <f t="shared" si="284"/>
        <v>5.9080273986008472E-2</v>
      </c>
      <c r="AA238" s="27" t="s">
        <v>67</v>
      </c>
    </row>
    <row r="239" spans="1:27" x14ac:dyDescent="0.2">
      <c r="A239" s="24" t="s">
        <v>26</v>
      </c>
      <c r="B239" s="25">
        <v>555216.55000000005</v>
      </c>
      <c r="C239" s="4">
        <v>0</v>
      </c>
      <c r="D239" s="26">
        <f t="shared" si="285"/>
        <v>0</v>
      </c>
      <c r="E239" s="25">
        <v>555216.55000000005</v>
      </c>
      <c r="F239" s="26">
        <f t="shared" si="276"/>
        <v>100</v>
      </c>
      <c r="G239" s="51">
        <v>553086.55000000005</v>
      </c>
      <c r="H239" s="26">
        <f t="shared" si="273"/>
        <v>99.616365902637455</v>
      </c>
      <c r="I239" s="25">
        <v>0</v>
      </c>
      <c r="J239" s="26">
        <f t="shared" ref="J239:J240" si="300">+I239/B239*100</f>
        <v>0</v>
      </c>
      <c r="K239" s="25">
        <v>0</v>
      </c>
      <c r="L239" s="26">
        <f t="shared" ref="L239:L240" si="301">+K239/B239*100</f>
        <v>0</v>
      </c>
      <c r="M239" s="25">
        <v>0</v>
      </c>
      <c r="N239" s="26">
        <f t="shared" ref="N239:N240" si="302">+M239/B239*100</f>
        <v>0</v>
      </c>
      <c r="O239" s="25">
        <v>0</v>
      </c>
      <c r="P239" s="26">
        <f t="shared" ref="P239:P240" si="303">+O239/B239*100</f>
        <v>0</v>
      </c>
      <c r="Q239" s="25">
        <v>0</v>
      </c>
      <c r="R239" s="26">
        <f t="shared" ref="R239:R240" si="304">+Q239/B239*100</f>
        <v>0</v>
      </c>
      <c r="S239" s="25">
        <v>0</v>
      </c>
      <c r="T239" s="26">
        <f t="shared" ref="T239:T240" si="305">+S239/B239*100</f>
        <v>0</v>
      </c>
      <c r="U239" s="25">
        <v>0</v>
      </c>
      <c r="V239" s="26">
        <f t="shared" ref="V239:V240" si="306">+U239/B239*100</f>
        <v>0</v>
      </c>
      <c r="W239" s="25">
        <v>0</v>
      </c>
      <c r="X239" s="26">
        <f t="shared" ref="X239:X243" si="307">+W239/B239*100</f>
        <v>0</v>
      </c>
      <c r="Y239" s="25">
        <v>2130</v>
      </c>
      <c r="Z239" s="26">
        <f t="shared" si="284"/>
        <v>0.38363409736255161</v>
      </c>
      <c r="AA239" s="27" t="s">
        <v>27</v>
      </c>
    </row>
    <row r="240" spans="1:27" x14ac:dyDescent="0.2">
      <c r="A240" s="24" t="s">
        <v>28</v>
      </c>
      <c r="B240" s="25">
        <v>873215.57</v>
      </c>
      <c r="C240" s="4">
        <v>0</v>
      </c>
      <c r="D240" s="26">
        <f t="shared" si="285"/>
        <v>0</v>
      </c>
      <c r="E240" s="25">
        <v>873215.57</v>
      </c>
      <c r="F240" s="26">
        <f t="shared" si="276"/>
        <v>100</v>
      </c>
      <c r="G240" s="51">
        <v>872095.57</v>
      </c>
      <c r="H240" s="26">
        <f t="shared" si="273"/>
        <v>99.871738429950355</v>
      </c>
      <c r="I240" s="25">
        <v>0</v>
      </c>
      <c r="J240" s="26">
        <f t="shared" si="300"/>
        <v>0</v>
      </c>
      <c r="K240" s="25">
        <v>0</v>
      </c>
      <c r="L240" s="26">
        <f t="shared" si="301"/>
        <v>0</v>
      </c>
      <c r="M240" s="25">
        <v>0</v>
      </c>
      <c r="N240" s="26">
        <f t="shared" si="302"/>
        <v>0</v>
      </c>
      <c r="O240" s="25">
        <v>0</v>
      </c>
      <c r="P240" s="26">
        <f t="shared" si="303"/>
        <v>0</v>
      </c>
      <c r="Q240" s="25">
        <v>0</v>
      </c>
      <c r="R240" s="26">
        <f t="shared" si="304"/>
        <v>0</v>
      </c>
      <c r="S240" s="25">
        <v>0</v>
      </c>
      <c r="T240" s="26">
        <f t="shared" si="305"/>
        <v>0</v>
      </c>
      <c r="U240" s="25">
        <v>0</v>
      </c>
      <c r="V240" s="26">
        <f t="shared" si="306"/>
        <v>0</v>
      </c>
      <c r="W240" s="25">
        <v>0</v>
      </c>
      <c r="X240" s="26">
        <f t="shared" si="307"/>
        <v>0</v>
      </c>
      <c r="Y240" s="25">
        <v>1120</v>
      </c>
      <c r="Z240" s="26">
        <f t="shared" si="284"/>
        <v>0.12826157004964994</v>
      </c>
      <c r="AA240" s="27" t="s">
        <v>28</v>
      </c>
    </row>
    <row r="241" spans="1:27" x14ac:dyDescent="0.2">
      <c r="A241" s="24" t="s">
        <v>29</v>
      </c>
      <c r="B241" s="25">
        <v>1058123.18</v>
      </c>
      <c r="C241" s="4">
        <v>0</v>
      </c>
      <c r="D241" s="26">
        <f t="shared" si="285"/>
        <v>0</v>
      </c>
      <c r="E241" s="25">
        <v>1058123.18</v>
      </c>
      <c r="F241" s="26">
        <f t="shared" si="276"/>
        <v>100</v>
      </c>
      <c r="G241" s="51">
        <v>1056320.8799999999</v>
      </c>
      <c r="H241" s="26">
        <f t="shared" si="273"/>
        <v>99.829670114589106</v>
      </c>
      <c r="I241" s="25">
        <v>0</v>
      </c>
      <c r="J241" s="26">
        <f t="shared" ref="J241:J242" si="308">+I241/B241*100</f>
        <v>0</v>
      </c>
      <c r="K241" s="25">
        <v>0</v>
      </c>
      <c r="L241" s="26">
        <f t="shared" ref="L241:L242" si="309">+K241/B241*100</f>
        <v>0</v>
      </c>
      <c r="M241" s="25">
        <v>0</v>
      </c>
      <c r="N241" s="26">
        <f t="shared" ref="N241:N242" si="310">+M241/B241*100</f>
        <v>0</v>
      </c>
      <c r="O241" s="25">
        <v>0</v>
      </c>
      <c r="P241" s="26">
        <f t="shared" ref="P241:P242" si="311">+O241/B241*100</f>
        <v>0</v>
      </c>
      <c r="Q241" s="25">
        <v>0</v>
      </c>
      <c r="R241" s="26">
        <f t="shared" ref="R241:R242" si="312">+Q241/B241*100</f>
        <v>0</v>
      </c>
      <c r="S241" s="25">
        <v>0</v>
      </c>
      <c r="T241" s="26">
        <f t="shared" ref="T241:T242" si="313">+S241/B241*100</f>
        <v>0</v>
      </c>
      <c r="U241" s="25">
        <v>0</v>
      </c>
      <c r="V241" s="26">
        <f t="shared" ref="V241:V242" si="314">+U241/B241*100</f>
        <v>0</v>
      </c>
      <c r="W241" s="25">
        <v>0</v>
      </c>
      <c r="X241" s="26">
        <f t="shared" si="307"/>
        <v>0</v>
      </c>
      <c r="Y241" s="25">
        <v>1802.3</v>
      </c>
      <c r="Z241" s="26">
        <f t="shared" si="284"/>
        <v>0.17032988541088384</v>
      </c>
      <c r="AA241" s="27" t="s">
        <v>78</v>
      </c>
    </row>
    <row r="242" spans="1:27" x14ac:dyDescent="0.2">
      <c r="A242" s="24" t="s">
        <v>31</v>
      </c>
      <c r="B242" s="25">
        <v>714446.09</v>
      </c>
      <c r="C242" s="4">
        <v>0</v>
      </c>
      <c r="D242" s="26">
        <f t="shared" si="285"/>
        <v>0</v>
      </c>
      <c r="E242" s="25">
        <v>714446.09</v>
      </c>
      <c r="F242" s="26">
        <f t="shared" si="276"/>
        <v>100</v>
      </c>
      <c r="G242" s="51">
        <v>614146.09</v>
      </c>
      <c r="H242" s="26">
        <f t="shared" si="273"/>
        <v>85.961152086366653</v>
      </c>
      <c r="I242" s="25">
        <v>0</v>
      </c>
      <c r="J242" s="26">
        <f t="shared" si="308"/>
        <v>0</v>
      </c>
      <c r="K242" s="25">
        <v>0</v>
      </c>
      <c r="L242" s="26">
        <f t="shared" si="309"/>
        <v>0</v>
      </c>
      <c r="M242" s="25">
        <v>0</v>
      </c>
      <c r="N242" s="26">
        <f t="shared" si="310"/>
        <v>0</v>
      </c>
      <c r="O242" s="25">
        <v>0</v>
      </c>
      <c r="P242" s="26">
        <f t="shared" si="311"/>
        <v>0</v>
      </c>
      <c r="Q242" s="25">
        <v>0</v>
      </c>
      <c r="R242" s="26">
        <f t="shared" si="312"/>
        <v>0</v>
      </c>
      <c r="S242" s="25">
        <v>0</v>
      </c>
      <c r="T242" s="26">
        <f t="shared" si="313"/>
        <v>0</v>
      </c>
      <c r="U242" s="25">
        <v>0</v>
      </c>
      <c r="V242" s="26">
        <f t="shared" si="314"/>
        <v>0</v>
      </c>
      <c r="W242" s="25">
        <v>100000</v>
      </c>
      <c r="X242" s="26">
        <f t="shared" si="307"/>
        <v>13.996857341608518</v>
      </c>
      <c r="Y242" s="25">
        <v>300</v>
      </c>
      <c r="Z242" s="26">
        <f t="shared" si="284"/>
        <v>4.1990572024825555E-2</v>
      </c>
      <c r="AA242" s="27" t="s">
        <v>31</v>
      </c>
    </row>
    <row r="243" spans="1:27" ht="12" thickBot="1" x14ac:dyDescent="0.25">
      <c r="A243" s="24" t="s">
        <v>32</v>
      </c>
      <c r="B243" s="25">
        <v>2176767.5499999998</v>
      </c>
      <c r="C243" s="4">
        <v>0</v>
      </c>
      <c r="D243" s="26">
        <f t="shared" si="285"/>
        <v>0</v>
      </c>
      <c r="E243" s="25">
        <v>2176767.5499999998</v>
      </c>
      <c r="F243" s="26">
        <f t="shared" si="276"/>
        <v>100</v>
      </c>
      <c r="G243" s="51">
        <v>1976767.5499999998</v>
      </c>
      <c r="H243" s="26">
        <f t="shared" ref="H243:H247" si="315">+G243/B243*100</f>
        <v>90.812064430122547</v>
      </c>
      <c r="I243" s="25">
        <v>0</v>
      </c>
      <c r="J243" s="26">
        <f t="shared" ref="J243" si="316">+I243/B243*100</f>
        <v>0</v>
      </c>
      <c r="K243" s="25">
        <v>0</v>
      </c>
      <c r="L243" s="26">
        <f t="shared" ref="L243" si="317">+K243/B243*100</f>
        <v>0</v>
      </c>
      <c r="M243" s="25">
        <v>0</v>
      </c>
      <c r="N243" s="26">
        <f t="shared" ref="N243" si="318">+M243/B243*100</f>
        <v>0</v>
      </c>
      <c r="O243" s="25">
        <v>0</v>
      </c>
      <c r="P243" s="26">
        <f t="shared" ref="P243" si="319">+O243/B243*100</f>
        <v>0</v>
      </c>
      <c r="Q243" s="25">
        <v>0</v>
      </c>
      <c r="R243" s="26">
        <f t="shared" ref="R243" si="320">+Q243/B243*100</f>
        <v>0</v>
      </c>
      <c r="S243" s="25">
        <v>0</v>
      </c>
      <c r="T243" s="26">
        <f t="shared" ref="T243" si="321">+S243/B243*100</f>
        <v>0</v>
      </c>
      <c r="U243" s="25">
        <v>0</v>
      </c>
      <c r="V243" s="26">
        <f t="shared" ref="V243" si="322">+U243/B243*100</f>
        <v>0</v>
      </c>
      <c r="W243" s="25">
        <v>200000</v>
      </c>
      <c r="X243" s="26">
        <f t="shared" si="307"/>
        <v>9.187935569877455</v>
      </c>
      <c r="Y243" s="25">
        <v>0</v>
      </c>
      <c r="Z243" s="26">
        <f t="shared" si="284"/>
        <v>0</v>
      </c>
      <c r="AA243" s="27" t="s">
        <v>32</v>
      </c>
    </row>
    <row r="244" spans="1:27" ht="12" thickBot="1" x14ac:dyDescent="0.25">
      <c r="A244" s="151">
        <v>2024</v>
      </c>
      <c r="B244" s="122">
        <f>+SUM(B245:B256)</f>
        <v>9665516.3699999992</v>
      </c>
      <c r="C244" s="122">
        <f>+SUM(C245:C256)</f>
        <v>698968.38</v>
      </c>
      <c r="D244" s="134">
        <f>+C244/B244*100</f>
        <v>7.2315679084613667</v>
      </c>
      <c r="E244" s="122">
        <f>+SUM(E245:E256)</f>
        <v>8966547.9900000002</v>
      </c>
      <c r="F244" s="134">
        <f>+E244/B244*100</f>
        <v>92.768432091538642</v>
      </c>
      <c r="G244" s="122">
        <f>+SUM(G245:G256)</f>
        <v>9067470.6099999994</v>
      </c>
      <c r="H244" s="134">
        <f>+G244/B244*100</f>
        <v>93.812583445037404</v>
      </c>
      <c r="I244" s="122">
        <f>+SUM(I245:I256)</f>
        <v>0</v>
      </c>
      <c r="J244" s="134">
        <f>+I244/B244*100</f>
        <v>0</v>
      </c>
      <c r="K244" s="122">
        <f>+SUM(K245:K256)</f>
        <v>1474.5</v>
      </c>
      <c r="L244" s="134">
        <f>+K244/B244*100</f>
        <v>1.5255263594365007E-2</v>
      </c>
      <c r="M244" s="122">
        <f>+SUM(M245:M256)</f>
        <v>0</v>
      </c>
      <c r="N244" s="134">
        <f>+M244/B244*100</f>
        <v>0</v>
      </c>
      <c r="O244" s="122">
        <f>+SUM(O245:O256)</f>
        <v>0</v>
      </c>
      <c r="P244" s="134">
        <f>+O244/B244*100</f>
        <v>0</v>
      </c>
      <c r="Q244" s="122">
        <f>+SUM(Q245:Q256)</f>
        <v>0</v>
      </c>
      <c r="R244" s="134">
        <f>+Q244/B244*100</f>
        <v>0</v>
      </c>
      <c r="S244" s="122">
        <f>+SUM(S245:S256)</f>
        <v>0</v>
      </c>
      <c r="T244" s="134">
        <f>+S244/B244*100</f>
        <v>0</v>
      </c>
      <c r="U244" s="122">
        <f>+SUM(U245:U256)</f>
        <v>0</v>
      </c>
      <c r="V244" s="134">
        <f>+U244/B244*100</f>
        <v>0</v>
      </c>
      <c r="W244" s="122">
        <f>+SUM(W245:W256)</f>
        <v>573000</v>
      </c>
      <c r="X244" s="134">
        <f>+W244/B244*100</f>
        <v>5.9282916511164112</v>
      </c>
      <c r="Y244" s="122">
        <f>+SUM(Y245:Y256)</f>
        <v>23571.260000000002</v>
      </c>
      <c r="Z244" s="134">
        <f>Y244/B244*100</f>
        <v>0.24386964025182242</v>
      </c>
      <c r="AA244" s="35">
        <v>2024</v>
      </c>
    </row>
    <row r="245" spans="1:27" x14ac:dyDescent="0.2">
      <c r="A245" s="24" t="s">
        <v>18</v>
      </c>
      <c r="B245" s="25">
        <v>222714.59</v>
      </c>
      <c r="C245" s="4">
        <v>0</v>
      </c>
      <c r="D245" s="26">
        <f>+C245/B245*100</f>
        <v>0</v>
      </c>
      <c r="E245" s="25">
        <f>+B245-C245</f>
        <v>222714.59</v>
      </c>
      <c r="F245" s="26">
        <f t="shared" si="276"/>
        <v>100</v>
      </c>
      <c r="G245" s="51">
        <f t="shared" ref="G245:G252" si="323">+B245-I245-K245-M245-O245-Q245-S245-U245-W245-Y245</f>
        <v>222714.59</v>
      </c>
      <c r="H245" s="26">
        <f t="shared" si="315"/>
        <v>100</v>
      </c>
      <c r="I245" s="25">
        <v>0</v>
      </c>
      <c r="J245" s="26">
        <f>+I245/B245*100</f>
        <v>0</v>
      </c>
      <c r="K245" s="25">
        <v>0</v>
      </c>
      <c r="L245" s="26">
        <f>+K245/B245*100</f>
        <v>0</v>
      </c>
      <c r="M245" s="25">
        <v>0</v>
      </c>
      <c r="N245" s="26">
        <f t="shared" ref="N245:N254" si="324">+M245/B245*100</f>
        <v>0</v>
      </c>
      <c r="O245" s="25">
        <v>0</v>
      </c>
      <c r="P245" s="26">
        <f t="shared" ref="P245:P254" si="325">+O245/B245*100</f>
        <v>0</v>
      </c>
      <c r="Q245" s="25">
        <v>0</v>
      </c>
      <c r="R245" s="26">
        <f t="shared" ref="R245:R254" si="326">+Q245/B245*100</f>
        <v>0</v>
      </c>
      <c r="S245" s="25">
        <v>0</v>
      </c>
      <c r="T245" s="26">
        <f t="shared" ref="T245:T254" si="327">+S245/B245*100</f>
        <v>0</v>
      </c>
      <c r="U245" s="25">
        <v>0</v>
      </c>
      <c r="V245" s="26">
        <f t="shared" ref="V245:V254" si="328">+U245/B245*100</f>
        <v>0</v>
      </c>
      <c r="W245" s="25">
        <v>0</v>
      </c>
      <c r="X245" s="26">
        <f t="shared" ref="X245:X254" si="329">+W245/B245*100</f>
        <v>0</v>
      </c>
      <c r="Y245" s="25">
        <v>0</v>
      </c>
      <c r="Z245" s="26">
        <f t="shared" ref="Z245:Z249" si="330">Y245/B245*100</f>
        <v>0</v>
      </c>
      <c r="AA245" s="27" t="s">
        <v>18</v>
      </c>
    </row>
    <row r="246" spans="1:27" x14ac:dyDescent="0.2">
      <c r="A246" s="24" t="s">
        <v>19</v>
      </c>
      <c r="B246" s="25">
        <v>495943.36</v>
      </c>
      <c r="C246" s="4">
        <v>0</v>
      </c>
      <c r="D246" s="26">
        <f t="shared" ref="D246:D247" si="331">+C246/B246*100</f>
        <v>0</v>
      </c>
      <c r="E246" s="25">
        <f t="shared" ref="E246:E254" si="332">+B246-C246</f>
        <v>495943.36</v>
      </c>
      <c r="F246" s="26">
        <f t="shared" si="276"/>
        <v>100</v>
      </c>
      <c r="G246" s="51">
        <f t="shared" si="323"/>
        <v>495943.36</v>
      </c>
      <c r="H246" s="26">
        <f t="shared" si="315"/>
        <v>100</v>
      </c>
      <c r="I246" s="25">
        <v>0</v>
      </c>
      <c r="J246" s="26">
        <f t="shared" ref="J246:J247" si="333">+I246/B246*100</f>
        <v>0</v>
      </c>
      <c r="K246" s="25">
        <v>0</v>
      </c>
      <c r="L246" s="26">
        <f t="shared" ref="L246:L254" si="334">+K246/B246*100</f>
        <v>0</v>
      </c>
      <c r="M246" s="25">
        <v>0</v>
      </c>
      <c r="N246" s="26">
        <f t="shared" si="324"/>
        <v>0</v>
      </c>
      <c r="O246" s="25">
        <v>0</v>
      </c>
      <c r="P246" s="26">
        <f t="shared" si="325"/>
        <v>0</v>
      </c>
      <c r="Q246" s="25">
        <v>0</v>
      </c>
      <c r="R246" s="26">
        <f t="shared" si="326"/>
        <v>0</v>
      </c>
      <c r="S246" s="25">
        <v>0</v>
      </c>
      <c r="T246" s="26">
        <f>+S246/B246*100</f>
        <v>0</v>
      </c>
      <c r="U246" s="25">
        <v>0</v>
      </c>
      <c r="V246" s="26">
        <f t="shared" si="328"/>
        <v>0</v>
      </c>
      <c r="W246" s="25">
        <v>0</v>
      </c>
      <c r="X246" s="26">
        <f t="shared" si="329"/>
        <v>0</v>
      </c>
      <c r="Y246" s="25">
        <v>0</v>
      </c>
      <c r="Z246" s="26">
        <f t="shared" si="330"/>
        <v>0</v>
      </c>
      <c r="AA246" s="27" t="s">
        <v>19</v>
      </c>
    </row>
    <row r="247" spans="1:27" x14ac:dyDescent="0.2">
      <c r="A247" s="24" t="s">
        <v>20</v>
      </c>
      <c r="B247" s="25">
        <v>173753.31</v>
      </c>
      <c r="C247" s="4">
        <v>0</v>
      </c>
      <c r="D247" s="26">
        <f t="shared" si="331"/>
        <v>0</v>
      </c>
      <c r="E247" s="25">
        <f t="shared" si="332"/>
        <v>173753.31</v>
      </c>
      <c r="F247" s="26">
        <f t="shared" si="276"/>
        <v>100</v>
      </c>
      <c r="G247" s="51">
        <f t="shared" si="323"/>
        <v>173753.31</v>
      </c>
      <c r="H247" s="26">
        <f t="shared" si="315"/>
        <v>100</v>
      </c>
      <c r="I247" s="25">
        <v>0</v>
      </c>
      <c r="J247" s="26">
        <f t="shared" si="333"/>
        <v>0</v>
      </c>
      <c r="K247" s="25">
        <v>0</v>
      </c>
      <c r="L247" s="26">
        <f t="shared" si="334"/>
        <v>0</v>
      </c>
      <c r="M247" s="25">
        <v>0</v>
      </c>
      <c r="N247" s="26">
        <f t="shared" si="324"/>
        <v>0</v>
      </c>
      <c r="O247" s="25">
        <v>0</v>
      </c>
      <c r="P247" s="26">
        <f t="shared" si="325"/>
        <v>0</v>
      </c>
      <c r="Q247" s="25">
        <v>0</v>
      </c>
      <c r="R247" s="26">
        <f t="shared" si="326"/>
        <v>0</v>
      </c>
      <c r="S247" s="25">
        <v>0</v>
      </c>
      <c r="T247" s="26">
        <f t="shared" si="327"/>
        <v>0</v>
      </c>
      <c r="U247" s="25">
        <v>0</v>
      </c>
      <c r="V247" s="26">
        <f t="shared" si="328"/>
        <v>0</v>
      </c>
      <c r="W247" s="25">
        <v>0</v>
      </c>
      <c r="X247" s="26">
        <f t="shared" si="329"/>
        <v>0</v>
      </c>
      <c r="Y247" s="25">
        <v>0</v>
      </c>
      <c r="Z247" s="26">
        <f t="shared" si="330"/>
        <v>0</v>
      </c>
      <c r="AA247" s="27" t="s">
        <v>20</v>
      </c>
    </row>
    <row r="248" spans="1:27" x14ac:dyDescent="0.2">
      <c r="A248" s="24" t="s">
        <v>21</v>
      </c>
      <c r="B248" s="25">
        <v>1046108.58</v>
      </c>
      <c r="C248" s="25">
        <v>183981.6</v>
      </c>
      <c r="D248" s="26">
        <f t="shared" ref="D248:D253" si="335">+C248/B248*100</f>
        <v>17.587237454834757</v>
      </c>
      <c r="E248" s="25">
        <f t="shared" si="332"/>
        <v>862126.98</v>
      </c>
      <c r="F248" s="26">
        <f t="shared" si="276"/>
        <v>82.412762545165236</v>
      </c>
      <c r="G248" s="51">
        <f t="shared" si="323"/>
        <v>804634.08</v>
      </c>
      <c r="H248" s="26">
        <f t="shared" ref="H248:H254" si="336">+G248/B248*100</f>
        <v>76.916879890230888</v>
      </c>
      <c r="I248" s="25">
        <v>0</v>
      </c>
      <c r="J248" s="26">
        <f t="shared" ref="J248:J254" si="337">+I248/B248*100</f>
        <v>0</v>
      </c>
      <c r="K248" s="25">
        <v>1474.5</v>
      </c>
      <c r="L248" s="26">
        <f t="shared" si="334"/>
        <v>0.14095095176449085</v>
      </c>
      <c r="M248" s="25">
        <v>0</v>
      </c>
      <c r="N248" s="26">
        <f t="shared" si="324"/>
        <v>0</v>
      </c>
      <c r="O248" s="25">
        <v>0</v>
      </c>
      <c r="P248" s="26">
        <f t="shared" si="325"/>
        <v>0</v>
      </c>
      <c r="Q248" s="25">
        <v>0</v>
      </c>
      <c r="R248" s="26">
        <f t="shared" si="326"/>
        <v>0</v>
      </c>
      <c r="S248" s="25">
        <v>0</v>
      </c>
      <c r="T248" s="26">
        <f t="shared" si="327"/>
        <v>0</v>
      </c>
      <c r="U248" s="25">
        <v>0</v>
      </c>
      <c r="V248" s="26">
        <f t="shared" si="328"/>
        <v>0</v>
      </c>
      <c r="W248" s="25">
        <v>240000</v>
      </c>
      <c r="X248" s="26">
        <f>+W248/B248*100</f>
        <v>22.942169158004614</v>
      </c>
      <c r="Y248" s="25">
        <v>0</v>
      </c>
      <c r="Z248" s="26">
        <f t="shared" si="330"/>
        <v>0</v>
      </c>
      <c r="AA248" s="27" t="s">
        <v>21</v>
      </c>
    </row>
    <row r="249" spans="1:27" x14ac:dyDescent="0.2">
      <c r="A249" s="24" t="s">
        <v>80</v>
      </c>
      <c r="B249" s="25">
        <v>2083741.78</v>
      </c>
      <c r="C249" s="25">
        <v>0</v>
      </c>
      <c r="D249" s="26">
        <f t="shared" si="335"/>
        <v>0</v>
      </c>
      <c r="E249" s="25">
        <f t="shared" si="332"/>
        <v>2083741.78</v>
      </c>
      <c r="F249" s="26">
        <f t="shared" si="276"/>
        <v>100</v>
      </c>
      <c r="G249" s="51">
        <f t="shared" si="323"/>
        <v>2083741.78</v>
      </c>
      <c r="H249" s="26">
        <f t="shared" si="336"/>
        <v>100</v>
      </c>
      <c r="I249" s="25">
        <v>0</v>
      </c>
      <c r="J249" s="26">
        <f t="shared" si="337"/>
        <v>0</v>
      </c>
      <c r="K249" s="25">
        <v>0</v>
      </c>
      <c r="L249" s="26">
        <f t="shared" si="334"/>
        <v>0</v>
      </c>
      <c r="M249" s="25">
        <v>0</v>
      </c>
      <c r="N249" s="26">
        <f t="shared" si="324"/>
        <v>0</v>
      </c>
      <c r="O249" s="25">
        <v>0</v>
      </c>
      <c r="P249" s="26">
        <f t="shared" si="325"/>
        <v>0</v>
      </c>
      <c r="Q249" s="25">
        <v>0</v>
      </c>
      <c r="R249" s="26">
        <f t="shared" si="326"/>
        <v>0</v>
      </c>
      <c r="S249" s="25">
        <v>0</v>
      </c>
      <c r="T249" s="26">
        <f t="shared" si="327"/>
        <v>0</v>
      </c>
      <c r="U249" s="25">
        <v>0</v>
      </c>
      <c r="V249" s="26">
        <f t="shared" si="328"/>
        <v>0</v>
      </c>
      <c r="W249" s="25">
        <v>0</v>
      </c>
      <c r="X249" s="26">
        <f t="shared" si="329"/>
        <v>0</v>
      </c>
      <c r="Y249" s="25">
        <v>0</v>
      </c>
      <c r="Z249" s="26">
        <f t="shared" si="330"/>
        <v>0</v>
      </c>
      <c r="AA249" s="27" t="s">
        <v>23</v>
      </c>
    </row>
    <row r="250" spans="1:27" x14ac:dyDescent="0.2">
      <c r="A250" s="24" t="s">
        <v>24</v>
      </c>
      <c r="B250" s="25">
        <v>1640676.17</v>
      </c>
      <c r="C250" s="25">
        <v>0</v>
      </c>
      <c r="D250" s="26">
        <f t="shared" si="335"/>
        <v>0</v>
      </c>
      <c r="E250" s="25">
        <f t="shared" si="332"/>
        <v>1640676.17</v>
      </c>
      <c r="F250" s="26">
        <f t="shared" si="276"/>
        <v>100</v>
      </c>
      <c r="G250" s="51">
        <f t="shared" si="323"/>
        <v>1535676.17</v>
      </c>
      <c r="H250" s="26">
        <f t="shared" si="336"/>
        <v>93.600199605507768</v>
      </c>
      <c r="I250" s="25">
        <v>0</v>
      </c>
      <c r="J250" s="26">
        <f t="shared" si="337"/>
        <v>0</v>
      </c>
      <c r="K250" s="25">
        <v>0</v>
      </c>
      <c r="L250" s="26">
        <f t="shared" si="334"/>
        <v>0</v>
      </c>
      <c r="M250" s="25">
        <v>0</v>
      </c>
      <c r="N250" s="26">
        <f t="shared" si="324"/>
        <v>0</v>
      </c>
      <c r="O250" s="25">
        <v>0</v>
      </c>
      <c r="P250" s="26">
        <f t="shared" si="325"/>
        <v>0</v>
      </c>
      <c r="Q250" s="25">
        <v>0</v>
      </c>
      <c r="R250" s="26">
        <f t="shared" si="326"/>
        <v>0</v>
      </c>
      <c r="S250" s="25">
        <v>0</v>
      </c>
      <c r="T250" s="26">
        <f t="shared" si="327"/>
        <v>0</v>
      </c>
      <c r="U250" s="25">
        <v>0</v>
      </c>
      <c r="V250" s="26">
        <f t="shared" si="328"/>
        <v>0</v>
      </c>
      <c r="W250" s="25">
        <v>105000</v>
      </c>
      <c r="X250" s="26">
        <f t="shared" si="329"/>
        <v>6.399800394492229</v>
      </c>
      <c r="Y250" s="25">
        <v>0</v>
      </c>
      <c r="Z250" s="26">
        <f t="shared" ref="Z250:Z254" si="338">Y250/B250*100</f>
        <v>0</v>
      </c>
      <c r="AA250" s="27" t="s">
        <v>34</v>
      </c>
    </row>
    <row r="251" spans="1:27" x14ac:dyDescent="0.2">
      <c r="A251" s="24" t="s">
        <v>25</v>
      </c>
      <c r="B251" s="25">
        <v>1246017.6299999999</v>
      </c>
      <c r="C251" s="25">
        <v>514986.78</v>
      </c>
      <c r="D251" s="26">
        <f t="shared" si="335"/>
        <v>41.330617448807693</v>
      </c>
      <c r="E251" s="25">
        <f t="shared" si="332"/>
        <v>731030.84999999986</v>
      </c>
      <c r="F251" s="26">
        <f t="shared" si="276"/>
        <v>58.669382551192307</v>
      </c>
      <c r="G251" s="51">
        <f t="shared" si="323"/>
        <v>1246017.6299999999</v>
      </c>
      <c r="H251" s="26">
        <f t="shared" si="336"/>
        <v>100</v>
      </c>
      <c r="I251" s="25">
        <v>0</v>
      </c>
      <c r="J251" s="26">
        <f t="shared" si="337"/>
        <v>0</v>
      </c>
      <c r="K251" s="25">
        <v>0</v>
      </c>
      <c r="L251" s="26">
        <f t="shared" si="334"/>
        <v>0</v>
      </c>
      <c r="M251" s="25">
        <v>0</v>
      </c>
      <c r="N251" s="26">
        <f t="shared" si="324"/>
        <v>0</v>
      </c>
      <c r="O251" s="25">
        <v>0</v>
      </c>
      <c r="P251" s="26">
        <f t="shared" si="325"/>
        <v>0</v>
      </c>
      <c r="Q251" s="25">
        <v>0</v>
      </c>
      <c r="R251" s="26">
        <f t="shared" si="326"/>
        <v>0</v>
      </c>
      <c r="S251" s="25">
        <v>0</v>
      </c>
      <c r="T251" s="26">
        <f t="shared" si="327"/>
        <v>0</v>
      </c>
      <c r="U251" s="25">
        <v>0</v>
      </c>
      <c r="V251" s="26">
        <f t="shared" si="328"/>
        <v>0</v>
      </c>
      <c r="W251" s="25">
        <v>0</v>
      </c>
      <c r="X251" s="26">
        <f t="shared" si="329"/>
        <v>0</v>
      </c>
      <c r="Y251" s="25">
        <v>0</v>
      </c>
      <c r="Z251" s="26">
        <f t="shared" si="338"/>
        <v>0</v>
      </c>
      <c r="AA251" s="27" t="s">
        <v>67</v>
      </c>
    </row>
    <row r="252" spans="1:27" x14ac:dyDescent="0.2">
      <c r="A252" s="24" t="s">
        <v>26</v>
      </c>
      <c r="B252" s="25">
        <v>691322.65</v>
      </c>
      <c r="C252" s="25">
        <v>0</v>
      </c>
      <c r="D252" s="26">
        <f t="shared" si="335"/>
        <v>0</v>
      </c>
      <c r="E252" s="25">
        <f t="shared" si="332"/>
        <v>691322.65</v>
      </c>
      <c r="F252" s="26">
        <f t="shared" si="276"/>
        <v>100</v>
      </c>
      <c r="G252" s="51">
        <f t="shared" si="323"/>
        <v>601322.65</v>
      </c>
      <c r="H252" s="26">
        <f t="shared" si="336"/>
        <v>86.981476738828107</v>
      </c>
      <c r="I252" s="25">
        <v>0</v>
      </c>
      <c r="J252" s="26">
        <f t="shared" si="337"/>
        <v>0</v>
      </c>
      <c r="K252" s="25">
        <v>0</v>
      </c>
      <c r="L252" s="26">
        <f t="shared" si="334"/>
        <v>0</v>
      </c>
      <c r="M252" s="25">
        <v>0</v>
      </c>
      <c r="N252" s="26">
        <f t="shared" si="324"/>
        <v>0</v>
      </c>
      <c r="O252" s="25">
        <v>0</v>
      </c>
      <c r="P252" s="26">
        <f t="shared" si="325"/>
        <v>0</v>
      </c>
      <c r="Q252" s="25">
        <v>0</v>
      </c>
      <c r="R252" s="26">
        <f t="shared" si="326"/>
        <v>0</v>
      </c>
      <c r="S252" s="25">
        <v>0</v>
      </c>
      <c r="T252" s="26">
        <f t="shared" si="327"/>
        <v>0</v>
      </c>
      <c r="U252" s="25">
        <v>0</v>
      </c>
      <c r="V252" s="26">
        <f t="shared" si="328"/>
        <v>0</v>
      </c>
      <c r="W252" s="25">
        <v>90000</v>
      </c>
      <c r="X252" s="26">
        <f t="shared" si="329"/>
        <v>13.0185232611719</v>
      </c>
      <c r="Y252" s="25">
        <v>0</v>
      </c>
      <c r="Z252" s="26">
        <f t="shared" si="338"/>
        <v>0</v>
      </c>
      <c r="AA252" s="27" t="s">
        <v>27</v>
      </c>
    </row>
    <row r="253" spans="1:27" x14ac:dyDescent="0.2">
      <c r="A253" s="24" t="s">
        <v>28</v>
      </c>
      <c r="B253" s="25">
        <v>659837.54000000015</v>
      </c>
      <c r="C253" s="25">
        <v>0</v>
      </c>
      <c r="D253" s="26">
        <f t="shared" si="335"/>
        <v>0</v>
      </c>
      <c r="E253" s="25">
        <f t="shared" si="332"/>
        <v>659837.54000000015</v>
      </c>
      <c r="F253" s="26">
        <f t="shared" si="276"/>
        <v>100</v>
      </c>
      <c r="G253" s="51">
        <f>+B253-I253-K253-M253-O253-Q253-S253-U253-W253-Y253</f>
        <v>559837.54000000015</v>
      </c>
      <c r="H253" s="26">
        <f t="shared" si="336"/>
        <v>84.844754361808512</v>
      </c>
      <c r="I253" s="25">
        <v>0</v>
      </c>
      <c r="J253" s="26">
        <f t="shared" si="337"/>
        <v>0</v>
      </c>
      <c r="K253" s="25">
        <v>0</v>
      </c>
      <c r="L253" s="26">
        <f t="shared" si="334"/>
        <v>0</v>
      </c>
      <c r="M253" s="25">
        <v>0</v>
      </c>
      <c r="N253" s="26">
        <f t="shared" si="324"/>
        <v>0</v>
      </c>
      <c r="O253" s="25">
        <v>0</v>
      </c>
      <c r="P253" s="26">
        <f t="shared" si="325"/>
        <v>0</v>
      </c>
      <c r="Q253" s="25">
        <v>0</v>
      </c>
      <c r="R253" s="26">
        <f t="shared" si="326"/>
        <v>0</v>
      </c>
      <c r="S253" s="25">
        <v>0</v>
      </c>
      <c r="T253" s="26">
        <f t="shared" si="327"/>
        <v>0</v>
      </c>
      <c r="U253" s="25">
        <v>0</v>
      </c>
      <c r="V253" s="26">
        <f t="shared" si="328"/>
        <v>0</v>
      </c>
      <c r="W253" s="25">
        <v>100000</v>
      </c>
      <c r="X253" s="26">
        <f t="shared" si="329"/>
        <v>15.155245638191484</v>
      </c>
      <c r="Y253" s="25">
        <v>0</v>
      </c>
      <c r="Z253" s="26">
        <f t="shared" si="338"/>
        <v>0</v>
      </c>
      <c r="AA253" s="27" t="s">
        <v>28</v>
      </c>
    </row>
    <row r="254" spans="1:27" x14ac:dyDescent="0.2">
      <c r="A254" s="24" t="s">
        <v>29</v>
      </c>
      <c r="B254" s="25">
        <v>450083.54</v>
      </c>
      <c r="C254" s="25">
        <v>0</v>
      </c>
      <c r="D254" s="26">
        <f>+C254/B254*100</f>
        <v>0</v>
      </c>
      <c r="E254" s="25">
        <f t="shared" si="332"/>
        <v>450083.54</v>
      </c>
      <c r="F254" s="26">
        <f>+E254/B254*100</f>
        <v>100</v>
      </c>
      <c r="G254" s="51">
        <f>+B254-I254-K254-M254-O254-Q254-S254-U254-W254-Y254</f>
        <v>442067.54</v>
      </c>
      <c r="H254" s="26">
        <f t="shared" si="336"/>
        <v>98.218997299923473</v>
      </c>
      <c r="I254" s="25">
        <v>0</v>
      </c>
      <c r="J254" s="26">
        <f t="shared" si="337"/>
        <v>0</v>
      </c>
      <c r="K254" s="25">
        <v>0</v>
      </c>
      <c r="L254" s="26">
        <f t="shared" si="334"/>
        <v>0</v>
      </c>
      <c r="M254" s="25">
        <v>0</v>
      </c>
      <c r="N254" s="26">
        <f t="shared" si="324"/>
        <v>0</v>
      </c>
      <c r="O254" s="25">
        <v>0</v>
      </c>
      <c r="P254" s="26">
        <f t="shared" si="325"/>
        <v>0</v>
      </c>
      <c r="Q254" s="25">
        <v>0</v>
      </c>
      <c r="R254" s="26">
        <f t="shared" si="326"/>
        <v>0</v>
      </c>
      <c r="S254" s="25">
        <v>0</v>
      </c>
      <c r="T254" s="26">
        <f t="shared" si="327"/>
        <v>0</v>
      </c>
      <c r="U254" s="25">
        <v>0</v>
      </c>
      <c r="V254" s="26">
        <f t="shared" si="328"/>
        <v>0</v>
      </c>
      <c r="W254" s="25">
        <v>0</v>
      </c>
      <c r="X254" s="26">
        <f t="shared" si="329"/>
        <v>0</v>
      </c>
      <c r="Y254" s="25">
        <v>8016</v>
      </c>
      <c r="Z254" s="26">
        <f t="shared" si="338"/>
        <v>1.7810027000765238</v>
      </c>
      <c r="AA254" s="27" t="s">
        <v>30</v>
      </c>
    </row>
    <row r="255" spans="1:27" x14ac:dyDescent="0.2">
      <c r="A255" s="27" t="s">
        <v>31</v>
      </c>
      <c r="B255" s="25">
        <v>255129.53</v>
      </c>
      <c r="C255" s="25">
        <v>0</v>
      </c>
      <c r="D255" s="26">
        <f t="shared" ref="D255:D256" si="339">+C255/B255*100</f>
        <v>0</v>
      </c>
      <c r="E255" s="25">
        <f t="shared" ref="E255:E256" si="340">+B255-C255</f>
        <v>255129.53</v>
      </c>
      <c r="F255" s="26">
        <f>+E255/B255*100</f>
        <v>100</v>
      </c>
      <c r="G255" s="168">
        <f>+B255-I255-K255-M255-O255-Q255-S255-U255-W255-Y255</f>
        <v>204883.63</v>
      </c>
      <c r="H255" s="26">
        <f t="shared" ref="H255:H256" si="341">+G255/B255*100</f>
        <v>80.305729407332819</v>
      </c>
      <c r="I255" s="25">
        <v>0</v>
      </c>
      <c r="J255" s="26">
        <f t="shared" ref="J255:J256" si="342">+I255/B255*100</f>
        <v>0</v>
      </c>
      <c r="K255" s="25">
        <v>0</v>
      </c>
      <c r="L255" s="26">
        <f t="shared" ref="L255:L256" si="343">+K255/B255*100</f>
        <v>0</v>
      </c>
      <c r="M255" s="25">
        <v>0</v>
      </c>
      <c r="N255" s="26">
        <f t="shared" ref="N255:N256" si="344">+M255/B255*100</f>
        <v>0</v>
      </c>
      <c r="O255" s="25">
        <v>0</v>
      </c>
      <c r="P255" s="26">
        <f t="shared" ref="P255:P256" si="345">+O255/B255*100</f>
        <v>0</v>
      </c>
      <c r="Q255" s="25">
        <v>0</v>
      </c>
      <c r="R255" s="26">
        <f t="shared" ref="R255:R256" si="346">+Q255/B255*100</f>
        <v>0</v>
      </c>
      <c r="S255" s="25">
        <v>0</v>
      </c>
      <c r="T255" s="26">
        <f t="shared" ref="T255:T256" si="347">+S255/B255*100</f>
        <v>0</v>
      </c>
      <c r="U255" s="25">
        <v>0</v>
      </c>
      <c r="V255" s="26">
        <f t="shared" ref="V255:V256" si="348">+U255/B255*100</f>
        <v>0</v>
      </c>
      <c r="W255" s="25">
        <v>38000</v>
      </c>
      <c r="X255" s="26">
        <f t="shared" ref="X255:X256" si="349">+W255/B255*100</f>
        <v>14.894395015739653</v>
      </c>
      <c r="Y255" s="25">
        <v>12245.9</v>
      </c>
      <c r="Z255" s="26">
        <f t="shared" ref="Z255:Z256" si="350">Y255/B255*100</f>
        <v>4.7998755769275316</v>
      </c>
      <c r="AA255" s="27" t="s">
        <v>31</v>
      </c>
    </row>
    <row r="256" spans="1:27" ht="12" thickBot="1" x14ac:dyDescent="0.25">
      <c r="A256" s="27" t="s">
        <v>32</v>
      </c>
      <c r="B256" s="25">
        <v>700187.69</v>
      </c>
      <c r="C256" s="25">
        <v>0</v>
      </c>
      <c r="D256" s="26">
        <f t="shared" si="339"/>
        <v>0</v>
      </c>
      <c r="E256" s="25">
        <f t="shared" si="340"/>
        <v>700187.69</v>
      </c>
      <c r="F256" s="26">
        <f>+E256/B256*100</f>
        <v>100</v>
      </c>
      <c r="G256" s="168">
        <f>+B256-I256-K256-M256-O256-Q256-S256-U256-W256-Y256</f>
        <v>696878.33</v>
      </c>
      <c r="H256" s="26">
        <f t="shared" si="341"/>
        <v>99.52736101373047</v>
      </c>
      <c r="I256" s="25">
        <v>0</v>
      </c>
      <c r="J256" s="26">
        <f t="shared" si="342"/>
        <v>0</v>
      </c>
      <c r="K256" s="25">
        <v>0</v>
      </c>
      <c r="L256" s="26">
        <f t="shared" si="343"/>
        <v>0</v>
      </c>
      <c r="M256" s="25">
        <v>0</v>
      </c>
      <c r="N256" s="26">
        <f t="shared" si="344"/>
        <v>0</v>
      </c>
      <c r="O256" s="25">
        <v>0</v>
      </c>
      <c r="P256" s="26">
        <f t="shared" si="345"/>
        <v>0</v>
      </c>
      <c r="Q256" s="25">
        <v>0</v>
      </c>
      <c r="R256" s="26">
        <f t="shared" si="346"/>
        <v>0</v>
      </c>
      <c r="S256" s="25">
        <v>0</v>
      </c>
      <c r="T256" s="26">
        <f t="shared" si="347"/>
        <v>0</v>
      </c>
      <c r="U256" s="25">
        <v>0</v>
      </c>
      <c r="V256" s="26">
        <f t="shared" si="348"/>
        <v>0</v>
      </c>
      <c r="W256" s="25">
        <v>0</v>
      </c>
      <c r="X256" s="26">
        <f t="shared" si="349"/>
        <v>0</v>
      </c>
      <c r="Y256" s="25">
        <v>3309.36</v>
      </c>
      <c r="Z256" s="26">
        <f t="shared" si="350"/>
        <v>0.47263898626952444</v>
      </c>
      <c r="AA256" s="27" t="s">
        <v>32</v>
      </c>
    </row>
    <row r="257" spans="1:32" ht="12" thickBot="1" x14ac:dyDescent="0.25">
      <c r="A257" s="151">
        <v>2025</v>
      </c>
      <c r="B257" s="122">
        <f>SUM(B258:B267)</f>
        <v>81155921.770000011</v>
      </c>
      <c r="C257" s="122">
        <f>SUM(C258:C267)</f>
        <v>0</v>
      </c>
      <c r="D257" s="134">
        <f>+C257/B257*100</f>
        <v>0</v>
      </c>
      <c r="E257" s="122">
        <f>SUM(E258:E267)</f>
        <v>81155921.770000011</v>
      </c>
      <c r="F257" s="134">
        <f>+E257/B257*100</f>
        <v>100</v>
      </c>
      <c r="G257" s="122">
        <f>SUM(G258:G267)</f>
        <v>80965066.770000011</v>
      </c>
      <c r="H257" s="134">
        <f>+G257/B257*100</f>
        <v>99.764829237549804</v>
      </c>
      <c r="I257" s="122">
        <f>SUM(I258:I267)</f>
        <v>0</v>
      </c>
      <c r="J257" s="134">
        <f>+I257/B257*100</f>
        <v>0</v>
      </c>
      <c r="K257" s="122">
        <f>SUM(K258:K267)</f>
        <v>0</v>
      </c>
      <c r="L257" s="134">
        <f>+K257/B257*100</f>
        <v>0</v>
      </c>
      <c r="M257" s="122">
        <f>SUM(M258:M267)</f>
        <v>0</v>
      </c>
      <c r="N257" s="134">
        <f>+M257/B257*100</f>
        <v>0</v>
      </c>
      <c r="O257" s="122">
        <f>SUM(O258:O267)</f>
        <v>0</v>
      </c>
      <c r="P257" s="134">
        <f>+O257/B257*100</f>
        <v>0</v>
      </c>
      <c r="Q257" s="122">
        <f>SUM(Q258:Q267)</f>
        <v>0</v>
      </c>
      <c r="R257" s="134">
        <f>+Q257/B257*100</f>
        <v>0</v>
      </c>
      <c r="S257" s="122">
        <f>SUM(S258:S267)</f>
        <v>0</v>
      </c>
      <c r="T257" s="134">
        <f>+S257/B257*100</f>
        <v>0</v>
      </c>
      <c r="U257" s="122">
        <f>SUM(U258:U267)</f>
        <v>0</v>
      </c>
      <c r="V257" s="134">
        <f>+U257/B257*100</f>
        <v>0</v>
      </c>
      <c r="W257" s="122">
        <f>SUM(W258:W267)</f>
        <v>185000</v>
      </c>
      <c r="X257" s="134">
        <f>+W257/B257*100</f>
        <v>0.22795625502757438</v>
      </c>
      <c r="Y257" s="122">
        <f>SUM(Y258:Y267)</f>
        <v>5855</v>
      </c>
      <c r="Z257" s="134">
        <f>Y257/B257*100</f>
        <v>7.2145074226294499E-3</v>
      </c>
      <c r="AA257" s="35">
        <v>2025</v>
      </c>
    </row>
    <row r="258" spans="1:32" x14ac:dyDescent="0.2">
      <c r="A258" s="24" t="s">
        <v>18</v>
      </c>
      <c r="B258" s="25">
        <v>556989.76</v>
      </c>
      <c r="C258" s="25">
        <v>0</v>
      </c>
      <c r="D258" s="26">
        <f t="shared" ref="D258:D263" si="351">+C258/B258*100</f>
        <v>0</v>
      </c>
      <c r="E258" s="25">
        <f t="shared" ref="E258:E263" si="352">+B258-C258</f>
        <v>556989.76</v>
      </c>
      <c r="F258" s="26">
        <f t="shared" ref="F258" si="353">+E258/B258*100</f>
        <v>100</v>
      </c>
      <c r="G258" s="168">
        <f t="shared" ref="G258:G261" si="354">+B258-I258-K258-M258-O258-Q258-S258-U258-W258-Y258</f>
        <v>505864.76</v>
      </c>
      <c r="H258" s="26">
        <f t="shared" ref="H258" si="355">+G258/B258*100</f>
        <v>90.821195707439941</v>
      </c>
      <c r="I258" s="25">
        <v>0</v>
      </c>
      <c r="J258" s="26">
        <f t="shared" ref="J258:J267" si="356">+I258/B258*100</f>
        <v>0</v>
      </c>
      <c r="K258" s="25">
        <v>0</v>
      </c>
      <c r="L258" s="26">
        <f t="shared" ref="L258:L267" si="357">+K258/B258*100</f>
        <v>0</v>
      </c>
      <c r="M258" s="25">
        <v>0</v>
      </c>
      <c r="N258" s="26">
        <f t="shared" ref="N258" si="358">+M258/B258*100</f>
        <v>0</v>
      </c>
      <c r="O258" s="25">
        <v>0</v>
      </c>
      <c r="P258" s="26">
        <f t="shared" ref="P258" si="359">+O258/B258*100</f>
        <v>0</v>
      </c>
      <c r="Q258" s="25">
        <v>0</v>
      </c>
      <c r="R258" s="26">
        <f t="shared" ref="R258" si="360">+Q258/B258*100</f>
        <v>0</v>
      </c>
      <c r="S258" s="25">
        <v>0</v>
      </c>
      <c r="T258" s="26">
        <f t="shared" ref="T258" si="361">+S258/B258*100</f>
        <v>0</v>
      </c>
      <c r="U258" s="25">
        <v>0</v>
      </c>
      <c r="V258" s="26">
        <f t="shared" ref="V258" si="362">+U258/B258*100</f>
        <v>0</v>
      </c>
      <c r="W258" s="25">
        <v>50000</v>
      </c>
      <c r="X258" s="26">
        <f t="shared" ref="X258" si="363">+W258/B258*100</f>
        <v>8.9768257139951722</v>
      </c>
      <c r="Y258" s="25">
        <v>1125</v>
      </c>
      <c r="Z258" s="26">
        <f t="shared" ref="Z258" si="364">Y258/B258*100</f>
        <v>0.2019785785648914</v>
      </c>
      <c r="AA258" s="27" t="s">
        <v>18</v>
      </c>
    </row>
    <row r="259" spans="1:32" x14ac:dyDescent="0.2">
      <c r="A259" s="24" t="s">
        <v>19</v>
      </c>
      <c r="B259" s="25">
        <v>142706.44</v>
      </c>
      <c r="C259" s="25">
        <v>0</v>
      </c>
      <c r="D259" s="26">
        <f t="shared" si="351"/>
        <v>0</v>
      </c>
      <c r="E259" s="25">
        <f t="shared" si="352"/>
        <v>142706.44</v>
      </c>
      <c r="F259" s="26">
        <f t="shared" ref="F259:F260" si="365">+E259/B259*100</f>
        <v>100</v>
      </c>
      <c r="G259" s="168">
        <f t="shared" si="354"/>
        <v>142306.44</v>
      </c>
      <c r="H259" s="26">
        <f t="shared" ref="H259:H260" si="366">+G259/B259*100</f>
        <v>99.719704310471201</v>
      </c>
      <c r="I259" s="25">
        <v>0</v>
      </c>
      <c r="J259" s="26">
        <f t="shared" si="356"/>
        <v>0</v>
      </c>
      <c r="K259" s="25">
        <v>0</v>
      </c>
      <c r="L259" s="26">
        <f t="shared" si="357"/>
        <v>0</v>
      </c>
      <c r="M259" s="25">
        <v>0</v>
      </c>
      <c r="N259" s="26">
        <f t="shared" ref="N259:N260" si="367">+M259/B259*100</f>
        <v>0</v>
      </c>
      <c r="O259" s="25">
        <v>0</v>
      </c>
      <c r="P259" s="26">
        <f t="shared" ref="P259:P260" si="368">+O259/B259*100</f>
        <v>0</v>
      </c>
      <c r="Q259" s="25">
        <v>0</v>
      </c>
      <c r="R259" s="26">
        <f t="shared" ref="R259:R260" si="369">+Q259/B259*100</f>
        <v>0</v>
      </c>
      <c r="S259" s="25">
        <v>0</v>
      </c>
      <c r="T259" s="26">
        <f t="shared" ref="T259:T260" si="370">+S259/B259*100</f>
        <v>0</v>
      </c>
      <c r="U259" s="25">
        <v>0</v>
      </c>
      <c r="V259" s="26">
        <f t="shared" ref="V259:V260" si="371">+U259/B259*100</f>
        <v>0</v>
      </c>
      <c r="W259" s="25">
        <v>0</v>
      </c>
      <c r="X259" s="26">
        <f t="shared" ref="X259:X260" si="372">+W259/B259*100</f>
        <v>0</v>
      </c>
      <c r="Y259" s="25">
        <v>400</v>
      </c>
      <c r="Z259" s="26">
        <f t="shared" ref="Z259:Z260" si="373">Y259/B259*100</f>
        <v>0.28029568952879769</v>
      </c>
      <c r="AA259" s="27" t="s">
        <v>19</v>
      </c>
    </row>
    <row r="260" spans="1:32" x14ac:dyDescent="0.2">
      <c r="A260" s="24" t="s">
        <v>20</v>
      </c>
      <c r="B260" s="25">
        <v>921269.98999999987</v>
      </c>
      <c r="C260" s="25">
        <v>0</v>
      </c>
      <c r="D260" s="26">
        <f t="shared" si="351"/>
        <v>0</v>
      </c>
      <c r="E260" s="25">
        <f t="shared" si="352"/>
        <v>921269.98999999987</v>
      </c>
      <c r="F260" s="26">
        <f t="shared" si="365"/>
        <v>100</v>
      </c>
      <c r="G260" s="168">
        <f t="shared" si="354"/>
        <v>911069.98999999987</v>
      </c>
      <c r="H260" s="26">
        <f t="shared" si="366"/>
        <v>98.892832708031662</v>
      </c>
      <c r="I260" s="25">
        <v>0</v>
      </c>
      <c r="J260" s="26">
        <f t="shared" si="356"/>
        <v>0</v>
      </c>
      <c r="K260" s="25">
        <v>0</v>
      </c>
      <c r="L260" s="26">
        <f t="shared" si="357"/>
        <v>0</v>
      </c>
      <c r="M260" s="25">
        <v>0</v>
      </c>
      <c r="N260" s="26">
        <f t="shared" si="367"/>
        <v>0</v>
      </c>
      <c r="O260" s="25">
        <v>0</v>
      </c>
      <c r="P260" s="26">
        <f t="shared" si="368"/>
        <v>0</v>
      </c>
      <c r="Q260" s="25">
        <v>0</v>
      </c>
      <c r="R260" s="26">
        <f t="shared" si="369"/>
        <v>0</v>
      </c>
      <c r="S260" s="25">
        <v>0</v>
      </c>
      <c r="T260" s="26">
        <f t="shared" si="370"/>
        <v>0</v>
      </c>
      <c r="U260" s="25">
        <v>0</v>
      </c>
      <c r="V260" s="26">
        <f t="shared" si="371"/>
        <v>0</v>
      </c>
      <c r="W260" s="25">
        <v>10000</v>
      </c>
      <c r="X260" s="26">
        <f t="shared" si="372"/>
        <v>1.0854581293807259</v>
      </c>
      <c r="Y260" s="25">
        <v>200</v>
      </c>
      <c r="Z260" s="26">
        <f t="shared" si="373"/>
        <v>2.170916258761452E-2</v>
      </c>
      <c r="AA260" s="27" t="s">
        <v>20</v>
      </c>
    </row>
    <row r="261" spans="1:32" x14ac:dyDescent="0.2">
      <c r="A261" s="24" t="s">
        <v>21</v>
      </c>
      <c r="B261" s="25">
        <v>496391.17</v>
      </c>
      <c r="C261" s="25">
        <v>0</v>
      </c>
      <c r="D261" s="26">
        <f t="shared" si="351"/>
        <v>0</v>
      </c>
      <c r="E261" s="25">
        <f t="shared" si="352"/>
        <v>496391.17</v>
      </c>
      <c r="F261" s="26">
        <f t="shared" ref="F261:F262" si="374">+E261/B261*100</f>
        <v>100</v>
      </c>
      <c r="G261" s="168">
        <f t="shared" si="354"/>
        <v>441191.17</v>
      </c>
      <c r="H261" s="26">
        <f t="shared" ref="H261:H262" si="375">+G261/B261*100</f>
        <v>88.879737727808489</v>
      </c>
      <c r="I261" s="25">
        <v>0</v>
      </c>
      <c r="J261" s="26">
        <f t="shared" si="356"/>
        <v>0</v>
      </c>
      <c r="K261" s="25">
        <v>0</v>
      </c>
      <c r="L261" s="26">
        <f t="shared" si="357"/>
        <v>0</v>
      </c>
      <c r="M261" s="25">
        <v>0</v>
      </c>
      <c r="N261" s="26">
        <f t="shared" ref="N261:N267" si="376">+M261/B261*100</f>
        <v>0</v>
      </c>
      <c r="O261" s="25">
        <v>0</v>
      </c>
      <c r="P261" s="26">
        <f t="shared" ref="P261:P267" si="377">+O261/B261*100</f>
        <v>0</v>
      </c>
      <c r="Q261" s="25">
        <v>0</v>
      </c>
      <c r="R261" s="26">
        <f t="shared" ref="R261:R267" si="378">+Q261/B261*100</f>
        <v>0</v>
      </c>
      <c r="S261" s="25">
        <v>0</v>
      </c>
      <c r="T261" s="26">
        <f t="shared" ref="T261:T267" si="379">+S261/B261*100</f>
        <v>0</v>
      </c>
      <c r="U261" s="25">
        <v>0</v>
      </c>
      <c r="V261" s="26">
        <f t="shared" ref="V261:V267" si="380">+U261/B261*100</f>
        <v>0</v>
      </c>
      <c r="W261" s="38">
        <v>55000</v>
      </c>
      <c r="X261" s="26">
        <f t="shared" ref="X261:X267" si="381">+W261/B261*100</f>
        <v>11.079971466857479</v>
      </c>
      <c r="Y261" s="25">
        <v>200</v>
      </c>
      <c r="Z261" s="26">
        <f t="shared" ref="Z261:Z267" si="382">Y261/B261*100</f>
        <v>4.0290805334027201E-2</v>
      </c>
      <c r="AA261" s="27" t="s">
        <v>21</v>
      </c>
    </row>
    <row r="262" spans="1:32" x14ac:dyDescent="0.2">
      <c r="A262" s="24" t="s">
        <v>22</v>
      </c>
      <c r="B262" s="25">
        <v>295400.08</v>
      </c>
      <c r="C262" s="25">
        <v>0</v>
      </c>
      <c r="D262" s="26">
        <f t="shared" si="351"/>
        <v>0</v>
      </c>
      <c r="E262" s="25">
        <f t="shared" si="352"/>
        <v>295400.08</v>
      </c>
      <c r="F262" s="26">
        <f t="shared" si="374"/>
        <v>100</v>
      </c>
      <c r="G262" s="168">
        <f>+B262-I262-K262-M262-O262-Q262-S262-U262-W262-Y262</f>
        <v>294500.08</v>
      </c>
      <c r="H262" s="26">
        <f t="shared" si="375"/>
        <v>99.695328450825059</v>
      </c>
      <c r="I262" s="25">
        <v>0</v>
      </c>
      <c r="J262" s="26">
        <f t="shared" si="356"/>
        <v>0</v>
      </c>
      <c r="K262" s="25">
        <v>0</v>
      </c>
      <c r="L262" s="26">
        <f t="shared" si="357"/>
        <v>0</v>
      </c>
      <c r="M262" s="25">
        <v>0</v>
      </c>
      <c r="N262" s="26">
        <f t="shared" si="376"/>
        <v>0</v>
      </c>
      <c r="O262" s="25">
        <v>0</v>
      </c>
      <c r="P262" s="26">
        <f t="shared" si="377"/>
        <v>0</v>
      </c>
      <c r="Q262" s="25">
        <v>0</v>
      </c>
      <c r="R262" s="26">
        <f t="shared" si="378"/>
        <v>0</v>
      </c>
      <c r="S262" s="25">
        <v>0</v>
      </c>
      <c r="T262" s="26">
        <f t="shared" si="379"/>
        <v>0</v>
      </c>
      <c r="U262" s="25">
        <v>0</v>
      </c>
      <c r="V262" s="26">
        <f t="shared" si="380"/>
        <v>0</v>
      </c>
      <c r="W262" s="38">
        <v>0</v>
      </c>
      <c r="X262" s="26">
        <f t="shared" si="381"/>
        <v>0</v>
      </c>
      <c r="Y262" s="25">
        <v>900</v>
      </c>
      <c r="Z262" s="26">
        <f t="shared" si="382"/>
        <v>0.30467154917493589</v>
      </c>
      <c r="AA262" s="27" t="s">
        <v>23</v>
      </c>
    </row>
    <row r="263" spans="1:32" x14ac:dyDescent="0.2">
      <c r="A263" s="24" t="s">
        <v>24</v>
      </c>
      <c r="B263" s="25">
        <v>75367759.780000001</v>
      </c>
      <c r="C263" s="25">
        <v>0</v>
      </c>
      <c r="D263" s="26">
        <f t="shared" si="351"/>
        <v>0</v>
      </c>
      <c r="E263" s="25">
        <f t="shared" si="352"/>
        <v>75367759.780000001</v>
      </c>
      <c r="F263" s="26">
        <f t="shared" ref="F263:F267" si="383">+E263/B263*100</f>
        <v>100</v>
      </c>
      <c r="G263" s="168">
        <f>+B263-I263-K263-M263-O263-Q263-S263-U263-W263-Y263</f>
        <v>75296409.780000001</v>
      </c>
      <c r="H263" s="26">
        <f t="shared" ref="H263" si="384">+G263/B263*100</f>
        <v>99.905330873296123</v>
      </c>
      <c r="I263" s="25">
        <v>0</v>
      </c>
      <c r="J263" s="26">
        <f t="shared" si="356"/>
        <v>0</v>
      </c>
      <c r="K263" s="25">
        <v>0</v>
      </c>
      <c r="L263" s="26">
        <f t="shared" si="357"/>
        <v>0</v>
      </c>
      <c r="M263" s="25">
        <v>0</v>
      </c>
      <c r="N263" s="26">
        <f t="shared" si="376"/>
        <v>0</v>
      </c>
      <c r="O263" s="25">
        <v>0</v>
      </c>
      <c r="P263" s="26">
        <f t="shared" si="377"/>
        <v>0</v>
      </c>
      <c r="Q263" s="25">
        <v>0</v>
      </c>
      <c r="R263" s="26">
        <f t="shared" si="378"/>
        <v>0</v>
      </c>
      <c r="S263" s="25">
        <v>0</v>
      </c>
      <c r="T263" s="26">
        <f t="shared" si="379"/>
        <v>0</v>
      </c>
      <c r="U263" s="25">
        <v>0</v>
      </c>
      <c r="V263" s="26">
        <f t="shared" si="380"/>
        <v>0</v>
      </c>
      <c r="W263" s="38">
        <v>70000</v>
      </c>
      <c r="X263" s="26">
        <f t="shared" si="381"/>
        <v>9.2877909870654779E-2</v>
      </c>
      <c r="Y263" s="25">
        <v>1350</v>
      </c>
      <c r="Z263" s="26">
        <f t="shared" si="382"/>
        <v>1.7912168332197705E-3</v>
      </c>
      <c r="AA263" s="27" t="s">
        <v>34</v>
      </c>
    </row>
    <row r="264" spans="1:32" x14ac:dyDescent="0.2">
      <c r="A264" s="24" t="s">
        <v>25</v>
      </c>
      <c r="B264" s="25">
        <v>202243.23</v>
      </c>
      <c r="C264" s="25">
        <v>0</v>
      </c>
      <c r="D264" s="26">
        <f>+C264/B264*100</f>
        <v>0</v>
      </c>
      <c r="E264" s="25">
        <f>+B264-C264</f>
        <v>202243.23</v>
      </c>
      <c r="F264" s="26">
        <f t="shared" si="383"/>
        <v>100</v>
      </c>
      <c r="G264" s="168">
        <f>+B264-I264-K264-M264-O264-Q264-S264-U264-W264-Y264</f>
        <v>201663.23</v>
      </c>
      <c r="H264" s="26">
        <f>+G264/B264*100</f>
        <v>99.713216605569443</v>
      </c>
      <c r="I264" s="25">
        <v>0</v>
      </c>
      <c r="J264" s="26">
        <f t="shared" si="356"/>
        <v>0</v>
      </c>
      <c r="K264" s="25">
        <v>0</v>
      </c>
      <c r="L264" s="26">
        <f t="shared" si="357"/>
        <v>0</v>
      </c>
      <c r="M264" s="25">
        <v>0</v>
      </c>
      <c r="N264" s="26">
        <f t="shared" si="376"/>
        <v>0</v>
      </c>
      <c r="O264" s="25">
        <v>0</v>
      </c>
      <c r="P264" s="26">
        <f t="shared" si="377"/>
        <v>0</v>
      </c>
      <c r="Q264" s="25">
        <v>0</v>
      </c>
      <c r="R264" s="26">
        <f t="shared" si="378"/>
        <v>0</v>
      </c>
      <c r="S264" s="25">
        <v>0</v>
      </c>
      <c r="T264" s="26">
        <f t="shared" si="379"/>
        <v>0</v>
      </c>
      <c r="U264" s="25">
        <v>0</v>
      </c>
      <c r="V264" s="26">
        <f t="shared" si="380"/>
        <v>0</v>
      </c>
      <c r="W264" s="38">
        <v>0</v>
      </c>
      <c r="X264" s="26">
        <f t="shared" si="381"/>
        <v>0</v>
      </c>
      <c r="Y264" s="25">
        <v>580</v>
      </c>
      <c r="Z264" s="26">
        <f t="shared" si="382"/>
        <v>0.28678339443055773</v>
      </c>
      <c r="AA264" s="27" t="s">
        <v>67</v>
      </c>
    </row>
    <row r="265" spans="1:32" x14ac:dyDescent="0.2">
      <c r="A265" s="24" t="s">
        <v>26</v>
      </c>
      <c r="B265" s="25">
        <v>2148272.54</v>
      </c>
      <c r="C265" s="25">
        <v>0</v>
      </c>
      <c r="D265" s="26">
        <f>+C265/B265*100</f>
        <v>0</v>
      </c>
      <c r="E265" s="25">
        <f>+B265-C265</f>
        <v>2148272.54</v>
      </c>
      <c r="F265" s="26">
        <f t="shared" si="383"/>
        <v>100</v>
      </c>
      <c r="G265" s="168">
        <f t="shared" ref="G265:G267" si="385">+B265-I265-K265-M265-O265-Q265-S265-U265-W265-Y265</f>
        <v>2148272.54</v>
      </c>
      <c r="H265" s="26">
        <f>+G265/B265*100</f>
        <v>100</v>
      </c>
      <c r="I265" s="25">
        <v>0</v>
      </c>
      <c r="J265" s="26">
        <f t="shared" si="356"/>
        <v>0</v>
      </c>
      <c r="K265" s="25">
        <v>0</v>
      </c>
      <c r="L265" s="26">
        <f t="shared" si="357"/>
        <v>0</v>
      </c>
      <c r="M265" s="25">
        <v>0</v>
      </c>
      <c r="N265" s="26">
        <f t="shared" si="376"/>
        <v>0</v>
      </c>
      <c r="O265" s="25">
        <v>0</v>
      </c>
      <c r="P265" s="26">
        <f t="shared" si="377"/>
        <v>0</v>
      </c>
      <c r="Q265" s="25">
        <v>0</v>
      </c>
      <c r="R265" s="26">
        <f t="shared" si="378"/>
        <v>0</v>
      </c>
      <c r="S265" s="25">
        <v>0</v>
      </c>
      <c r="T265" s="26">
        <f t="shared" si="379"/>
        <v>0</v>
      </c>
      <c r="U265" s="25">
        <v>0</v>
      </c>
      <c r="V265" s="26">
        <f t="shared" si="380"/>
        <v>0</v>
      </c>
      <c r="W265" s="38">
        <v>0</v>
      </c>
      <c r="X265" s="26">
        <f t="shared" si="381"/>
        <v>0</v>
      </c>
      <c r="Y265" s="25">
        <v>0</v>
      </c>
      <c r="Z265" s="26">
        <f t="shared" si="382"/>
        <v>0</v>
      </c>
      <c r="AA265" s="27" t="s">
        <v>27</v>
      </c>
    </row>
    <row r="266" spans="1:32" x14ac:dyDescent="0.2">
      <c r="A266" s="24" t="s">
        <v>28</v>
      </c>
      <c r="B266" s="25">
        <v>632265.23</v>
      </c>
      <c r="C266" s="25">
        <v>0</v>
      </c>
      <c r="D266" s="26">
        <f>+C266/B266*100</f>
        <v>0</v>
      </c>
      <c r="E266" s="25">
        <f>+B266-C266</f>
        <v>632265.23</v>
      </c>
      <c r="F266" s="26">
        <f t="shared" si="383"/>
        <v>100</v>
      </c>
      <c r="G266" s="168">
        <f t="shared" si="385"/>
        <v>632265.23</v>
      </c>
      <c r="H266" s="26">
        <f>+G266/B266*100</f>
        <v>100</v>
      </c>
      <c r="I266" s="25">
        <v>0</v>
      </c>
      <c r="J266" s="26">
        <f t="shared" si="356"/>
        <v>0</v>
      </c>
      <c r="K266" s="25">
        <v>0</v>
      </c>
      <c r="L266" s="26">
        <f t="shared" si="357"/>
        <v>0</v>
      </c>
      <c r="M266" s="25">
        <v>0</v>
      </c>
      <c r="N266" s="26">
        <f t="shared" si="376"/>
        <v>0</v>
      </c>
      <c r="O266" s="25">
        <v>0</v>
      </c>
      <c r="P266" s="26">
        <f t="shared" si="377"/>
        <v>0</v>
      </c>
      <c r="Q266" s="25">
        <v>0</v>
      </c>
      <c r="R266" s="26">
        <f t="shared" si="378"/>
        <v>0</v>
      </c>
      <c r="S266" s="25">
        <v>0</v>
      </c>
      <c r="T266" s="26">
        <f t="shared" si="379"/>
        <v>0</v>
      </c>
      <c r="U266" s="25">
        <v>0</v>
      </c>
      <c r="V266" s="26">
        <f t="shared" si="380"/>
        <v>0</v>
      </c>
      <c r="W266" s="38">
        <v>0</v>
      </c>
      <c r="X266" s="26">
        <f t="shared" si="381"/>
        <v>0</v>
      </c>
      <c r="Y266" s="25">
        <v>0</v>
      </c>
      <c r="Z266" s="26">
        <f t="shared" si="382"/>
        <v>0</v>
      </c>
      <c r="AA266" s="27" t="s">
        <v>28</v>
      </c>
    </row>
    <row r="267" spans="1:32" x14ac:dyDescent="0.2">
      <c r="A267" s="24" t="s">
        <v>29</v>
      </c>
      <c r="B267" s="25">
        <v>392623.55000000005</v>
      </c>
      <c r="C267" s="25">
        <v>0</v>
      </c>
      <c r="D267" s="26">
        <f>+C267/B267*100</f>
        <v>0</v>
      </c>
      <c r="E267" s="25">
        <f>+B267-C267</f>
        <v>392623.55000000005</v>
      </c>
      <c r="F267" s="26">
        <f t="shared" si="383"/>
        <v>100</v>
      </c>
      <c r="G267" s="168">
        <f t="shared" si="385"/>
        <v>391523.55000000005</v>
      </c>
      <c r="H267" s="26">
        <f>+G267/B267*100</f>
        <v>99.719833412947338</v>
      </c>
      <c r="I267" s="25">
        <v>0</v>
      </c>
      <c r="J267" s="26">
        <f t="shared" si="356"/>
        <v>0</v>
      </c>
      <c r="K267" s="25">
        <v>0</v>
      </c>
      <c r="L267" s="26">
        <f t="shared" si="357"/>
        <v>0</v>
      </c>
      <c r="M267" s="25">
        <v>0</v>
      </c>
      <c r="N267" s="26">
        <f t="shared" si="376"/>
        <v>0</v>
      </c>
      <c r="O267" s="25">
        <v>0</v>
      </c>
      <c r="P267" s="26">
        <f t="shared" si="377"/>
        <v>0</v>
      </c>
      <c r="Q267" s="25">
        <v>0</v>
      </c>
      <c r="R267" s="26">
        <f t="shared" si="378"/>
        <v>0</v>
      </c>
      <c r="S267" s="25">
        <v>0</v>
      </c>
      <c r="T267" s="26">
        <f t="shared" si="379"/>
        <v>0</v>
      </c>
      <c r="U267" s="25">
        <v>0</v>
      </c>
      <c r="V267" s="26">
        <f t="shared" si="380"/>
        <v>0</v>
      </c>
      <c r="W267" s="38">
        <v>0</v>
      </c>
      <c r="X267" s="26">
        <f t="shared" si="381"/>
        <v>0</v>
      </c>
      <c r="Y267" s="25">
        <v>1100</v>
      </c>
      <c r="Z267" s="26">
        <f t="shared" si="382"/>
        <v>0.28016658705266151</v>
      </c>
      <c r="AA267" s="27" t="s">
        <v>30</v>
      </c>
    </row>
    <row r="268" spans="1:32" ht="42" x14ac:dyDescent="0.2">
      <c r="A268" s="7"/>
      <c r="B268" s="49" t="s">
        <v>36</v>
      </c>
      <c r="C268" s="106" t="s">
        <v>81</v>
      </c>
      <c r="D268" s="106" t="s">
        <v>5</v>
      </c>
      <c r="E268" s="106" t="s">
        <v>37</v>
      </c>
      <c r="F268" s="106" t="s">
        <v>5</v>
      </c>
      <c r="G268" s="106" t="s">
        <v>38</v>
      </c>
      <c r="H268" s="106" t="s">
        <v>5</v>
      </c>
      <c r="I268" s="9" t="s">
        <v>39</v>
      </c>
      <c r="J268" s="106" t="s">
        <v>5</v>
      </c>
      <c r="K268" s="8" t="s">
        <v>40</v>
      </c>
      <c r="L268" s="106" t="s">
        <v>5</v>
      </c>
      <c r="M268" s="9" t="s">
        <v>41</v>
      </c>
      <c r="N268" s="106" t="s">
        <v>5</v>
      </c>
      <c r="O268" s="8" t="s">
        <v>42</v>
      </c>
      <c r="P268" s="106"/>
      <c r="Q268" s="8" t="s">
        <v>43</v>
      </c>
      <c r="R268" s="49" t="s">
        <v>5</v>
      </c>
      <c r="S268" s="8" t="s">
        <v>44</v>
      </c>
      <c r="T268" s="49" t="s">
        <v>5</v>
      </c>
      <c r="U268" s="8" t="s">
        <v>45</v>
      </c>
      <c r="V268" s="49" t="s">
        <v>5</v>
      </c>
      <c r="W268" s="8" t="s">
        <v>46</v>
      </c>
      <c r="X268" s="49" t="s">
        <v>5</v>
      </c>
      <c r="Y268" s="8" t="s">
        <v>68</v>
      </c>
      <c r="Z268" s="106" t="s">
        <v>5</v>
      </c>
      <c r="AA268" s="7"/>
      <c r="AF268" s="40"/>
    </row>
    <row r="269" spans="1:32" x14ac:dyDescent="0.2">
      <c r="A269" s="12"/>
      <c r="B269" s="11">
        <v>1</v>
      </c>
      <c r="C269" s="11">
        <v>2</v>
      </c>
      <c r="D269" s="11">
        <v>3</v>
      </c>
      <c r="E269" s="11">
        <v>4</v>
      </c>
      <c r="F269" s="11">
        <v>5</v>
      </c>
      <c r="G269" s="11">
        <v>6</v>
      </c>
      <c r="H269" s="11">
        <v>7</v>
      </c>
      <c r="I269" s="11">
        <v>8</v>
      </c>
      <c r="J269" s="11">
        <v>9</v>
      </c>
      <c r="K269" s="11">
        <v>10</v>
      </c>
      <c r="L269" s="11">
        <v>11</v>
      </c>
      <c r="M269" s="11">
        <v>12</v>
      </c>
      <c r="N269" s="11">
        <v>13</v>
      </c>
      <c r="O269" s="11">
        <v>14</v>
      </c>
      <c r="P269" s="11">
        <v>15</v>
      </c>
      <c r="Q269" s="11">
        <v>16</v>
      </c>
      <c r="R269" s="11">
        <v>17</v>
      </c>
      <c r="S269" s="11">
        <v>18</v>
      </c>
      <c r="T269" s="11">
        <v>19</v>
      </c>
      <c r="U269" s="11">
        <v>20</v>
      </c>
      <c r="V269" s="11">
        <v>21</v>
      </c>
      <c r="W269" s="11">
        <v>22</v>
      </c>
      <c r="X269" s="11">
        <v>23</v>
      </c>
      <c r="Y269" s="11">
        <v>24</v>
      </c>
      <c r="Z269" s="11">
        <v>25</v>
      </c>
      <c r="AA269" s="12"/>
    </row>
    <row r="270" spans="1:32" ht="14.25" x14ac:dyDescent="0.2">
      <c r="A270" s="115" t="s">
        <v>47</v>
      </c>
      <c r="B270" s="51"/>
      <c r="C270" s="20"/>
      <c r="D270" s="20"/>
      <c r="E270" s="20"/>
      <c r="F270" s="152"/>
      <c r="G270" s="51"/>
      <c r="H270" s="20"/>
      <c r="I270" s="20"/>
      <c r="J270" s="20"/>
      <c r="K270" s="52"/>
      <c r="L270" s="20"/>
      <c r="M270" s="53"/>
      <c r="N270" s="53"/>
      <c r="O270" s="53"/>
      <c r="P270" s="53"/>
      <c r="Q270" s="53"/>
      <c r="R270" s="53"/>
      <c r="S270" s="53"/>
      <c r="T270" s="53"/>
      <c r="U270" s="53"/>
      <c r="V270" s="53"/>
      <c r="W270" s="53"/>
      <c r="X270" s="53"/>
      <c r="Y270" s="37"/>
      <c r="Z270" s="53"/>
      <c r="AA270" s="53" t="s">
        <v>69</v>
      </c>
    </row>
    <row r="271" spans="1:32" x14ac:dyDescent="0.2">
      <c r="A271" s="50" t="s">
        <v>48</v>
      </c>
      <c r="B271" s="20"/>
      <c r="C271" s="20"/>
      <c r="D271" s="51"/>
      <c r="E271" s="20"/>
      <c r="G271" s="40"/>
      <c r="H271" s="56"/>
      <c r="I271" s="52"/>
      <c r="J271" s="52"/>
      <c r="K271" s="52"/>
      <c r="L271" s="52"/>
      <c r="M271" s="53"/>
      <c r="N271" s="53"/>
      <c r="O271" s="53"/>
      <c r="P271" s="53"/>
      <c r="Q271" s="53"/>
      <c r="R271" s="53"/>
      <c r="S271" s="53"/>
      <c r="T271" s="53"/>
      <c r="U271" s="53"/>
      <c r="V271" s="53"/>
      <c r="W271" s="53"/>
      <c r="X271" s="53"/>
      <c r="Z271" s="53"/>
      <c r="AA271" s="54" t="s">
        <v>49</v>
      </c>
    </row>
    <row r="272" spans="1:32" x14ac:dyDescent="0.2">
      <c r="A272" s="59"/>
      <c r="B272" s="40"/>
      <c r="E272" s="166"/>
      <c r="F272" s="38"/>
      <c r="H272" s="40"/>
      <c r="I272" s="40"/>
      <c r="K272" s="160"/>
      <c r="Q272" s="40"/>
      <c r="S272" s="159"/>
      <c r="T272" s="20"/>
      <c r="U272" s="20"/>
      <c r="V272" s="20"/>
      <c r="W272" s="159"/>
      <c r="X272" s="20"/>
      <c r="Y272" s="139"/>
      <c r="Z272" s="139"/>
    </row>
    <row r="273" spans="1:26" x14ac:dyDescent="0.2">
      <c r="A273" s="59"/>
      <c r="B273" s="40"/>
      <c r="E273" s="166"/>
      <c r="F273" s="38"/>
      <c r="H273" s="40"/>
      <c r="I273" s="40"/>
      <c r="K273" s="160"/>
      <c r="Q273" s="40"/>
      <c r="S273" s="159"/>
      <c r="T273" s="20"/>
      <c r="U273" s="20"/>
      <c r="V273" s="20"/>
      <c r="W273" s="159"/>
      <c r="X273" s="20"/>
      <c r="Y273" s="139"/>
      <c r="Z273" s="139"/>
    </row>
    <row r="274" spans="1:26" x14ac:dyDescent="0.2">
      <c r="A274" s="59"/>
      <c r="B274" s="40"/>
      <c r="E274" s="166"/>
      <c r="F274" s="38"/>
      <c r="G274" s="169"/>
      <c r="H274" s="40"/>
      <c r="I274" s="40"/>
      <c r="K274" s="160"/>
      <c r="Q274" s="40"/>
      <c r="S274" s="159"/>
      <c r="T274" s="20"/>
      <c r="U274" s="20"/>
      <c r="V274" s="20"/>
      <c r="W274" s="159"/>
      <c r="X274" s="20"/>
      <c r="Y274" s="139"/>
      <c r="Z274" s="139"/>
    </row>
    <row r="275" spans="1:26" x14ac:dyDescent="0.2">
      <c r="B275" s="40"/>
      <c r="C275" s="51"/>
      <c r="D275" s="51"/>
      <c r="E275" s="51"/>
      <c r="F275" s="51"/>
      <c r="G275" s="40"/>
      <c r="I275" s="33"/>
    </row>
    <row r="276" spans="1:26" x14ac:dyDescent="0.2">
      <c r="B276" s="40"/>
      <c r="C276" s="51"/>
      <c r="D276" s="51"/>
      <c r="E276" s="51"/>
      <c r="F276" s="51"/>
      <c r="G276" s="40"/>
      <c r="H276" s="40"/>
      <c r="K276" s="160"/>
    </row>
    <row r="277" spans="1:26" x14ac:dyDescent="0.2">
      <c r="B277" s="40"/>
      <c r="C277" s="51"/>
      <c r="D277" s="51"/>
      <c r="E277" s="51"/>
      <c r="F277" s="51"/>
      <c r="G277" s="40"/>
      <c r="H277" s="51"/>
    </row>
    <row r="278" spans="1:26" x14ac:dyDescent="0.2">
      <c r="B278" s="40"/>
      <c r="C278" s="51"/>
      <c r="D278" s="51"/>
      <c r="E278" s="51"/>
      <c r="F278" s="51"/>
      <c r="G278" s="40"/>
      <c r="H278" s="33"/>
    </row>
    <row r="279" spans="1:26" x14ac:dyDescent="0.2">
      <c r="C279" s="51"/>
      <c r="D279" s="51"/>
      <c r="E279" s="51"/>
      <c r="F279" s="51"/>
    </row>
    <row r="280" spans="1:26" x14ac:dyDescent="0.2">
      <c r="C280" s="51"/>
      <c r="D280" s="51"/>
      <c r="E280" s="51"/>
      <c r="F280" s="51"/>
    </row>
    <row r="281" spans="1:26" x14ac:dyDescent="0.2">
      <c r="C281" s="51"/>
      <c r="D281" s="51"/>
      <c r="E281" s="51"/>
      <c r="F281" s="51"/>
    </row>
    <row r="282" spans="1:26" x14ac:dyDescent="0.2">
      <c r="C282" s="51"/>
      <c r="D282" s="51"/>
      <c r="E282" s="51"/>
      <c r="F282" s="51"/>
    </row>
    <row r="283" spans="1:26" x14ac:dyDescent="0.2">
      <c r="C283" s="51"/>
      <c r="D283" s="51"/>
      <c r="E283" s="51"/>
      <c r="F283" s="51"/>
    </row>
    <row r="284" spans="1:26" x14ac:dyDescent="0.2">
      <c r="C284" s="51"/>
      <c r="F284" s="159"/>
    </row>
    <row r="285" spans="1:26" x14ac:dyDescent="0.2">
      <c r="C285" s="51"/>
      <c r="D285" s="40"/>
      <c r="F285" s="159"/>
    </row>
    <row r="286" spans="1:26" x14ac:dyDescent="0.2">
      <c r="C286" s="51"/>
      <c r="D286" s="40"/>
      <c r="F286" s="159"/>
    </row>
    <row r="287" spans="1:26" x14ac:dyDescent="0.2">
      <c r="D287" s="40"/>
      <c r="F287" s="40"/>
    </row>
  </sheetData>
  <mergeCells count="4">
    <mergeCell ref="A1:E1"/>
    <mergeCell ref="U1:AA1"/>
    <mergeCell ref="C2:F2"/>
    <mergeCell ref="G2:Z2"/>
  </mergeCells>
  <pageMargins left="0.17" right="0.17" top="1" bottom="0.59" header="0.5" footer="0.5"/>
  <pageSetup paperSize="9" scale="58" orientation="landscape" r:id="rId1"/>
  <headerFooter alignWithMargins="0"/>
  <ignoredErrors>
    <ignoredError sqref="K127" formulaRange="1"/>
    <ignoredError sqref="J127 P127 R127 T127 E127:F127 V127 X127 N127 D127 G127:H127 R140 L140 N140 D156 X153 V153 T153 R153 P153 N153 L153 J153 H153 F153 L166 P166 R166 V166 X166 T166 N166 J166 F166 H166 T179 N179 V179 X179 R179 P179 D179 L179 F192 J192 X192 Z192 D192 D16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8"/>
  <sheetViews>
    <sheetView zoomScale="142" zoomScaleNormal="142" workbookViewId="0">
      <pane ySplit="4" topLeftCell="A201" activePane="bottomLeft" state="frozen"/>
      <selection pane="bottomLeft" activeCell="E212" sqref="E212"/>
    </sheetView>
  </sheetViews>
  <sheetFormatPr defaultColWidth="9.140625" defaultRowHeight="11.25" x14ac:dyDescent="0.2"/>
  <cols>
    <col min="1" max="1" width="8.42578125" style="20" customWidth="1"/>
    <col min="2" max="2" width="6.140625" style="60" bestFit="1" customWidth="1"/>
    <col min="3" max="3" width="13" style="60" customWidth="1"/>
    <col min="4" max="4" width="16.5703125" style="60" customWidth="1"/>
    <col min="5" max="5" width="13.7109375" style="60" customWidth="1"/>
    <col min="6" max="6" width="6.7109375" style="60" customWidth="1"/>
    <col min="7" max="7" width="9.140625" style="20"/>
    <col min="8" max="8" width="9.42578125" style="20" bestFit="1" customWidth="1"/>
    <col min="9" max="16384" width="9.140625" style="20"/>
  </cols>
  <sheetData>
    <row r="1" spans="1:7" ht="35.25" customHeight="1" x14ac:dyDescent="0.2">
      <c r="A1" s="181" t="s">
        <v>73</v>
      </c>
      <c r="B1" s="181"/>
      <c r="C1" s="181"/>
      <c r="D1" s="74"/>
      <c r="E1" s="182" t="s">
        <v>74</v>
      </c>
      <c r="F1" s="182"/>
      <c r="G1" s="182"/>
    </row>
    <row r="2" spans="1:7" ht="12.75" customHeight="1" x14ac:dyDescent="0.2">
      <c r="A2" s="183" t="s">
        <v>60</v>
      </c>
      <c r="B2" s="187" t="s">
        <v>54</v>
      </c>
      <c r="C2" s="184" t="s">
        <v>0</v>
      </c>
      <c r="D2" s="185"/>
      <c r="E2" s="186"/>
      <c r="F2" s="187" t="s">
        <v>59</v>
      </c>
      <c r="G2" s="183" t="s">
        <v>58</v>
      </c>
    </row>
    <row r="3" spans="1:7" x14ac:dyDescent="0.2">
      <c r="A3" s="183"/>
      <c r="B3" s="188"/>
      <c r="C3" s="136" t="s">
        <v>57</v>
      </c>
      <c r="D3" s="136" t="s">
        <v>56</v>
      </c>
      <c r="E3" s="137" t="s">
        <v>55</v>
      </c>
      <c r="F3" s="188"/>
      <c r="G3" s="183"/>
    </row>
    <row r="4" spans="1:7" x14ac:dyDescent="0.2">
      <c r="A4" s="183"/>
      <c r="B4" s="189"/>
      <c r="C4" s="136">
        <v>1</v>
      </c>
      <c r="D4" s="136">
        <v>2</v>
      </c>
      <c r="E4" s="137">
        <v>3</v>
      </c>
      <c r="F4" s="189"/>
      <c r="G4" s="183"/>
    </row>
    <row r="5" spans="1:7" x14ac:dyDescent="0.2">
      <c r="A5" s="73">
        <v>2008</v>
      </c>
      <c r="B5" s="70" t="s">
        <v>32</v>
      </c>
      <c r="C5" s="25">
        <v>5704903.4581000004</v>
      </c>
      <c r="D5" s="25">
        <v>2003422243.1800001</v>
      </c>
      <c r="E5" s="64">
        <f>C5/D5</f>
        <v>2.8475791748446889E-3</v>
      </c>
      <c r="F5" s="69" t="s">
        <v>32</v>
      </c>
      <c r="G5" s="73">
        <v>2008</v>
      </c>
    </row>
    <row r="6" spans="1:7" x14ac:dyDescent="0.2">
      <c r="A6" s="177">
        <v>2009</v>
      </c>
      <c r="B6" s="21" t="s">
        <v>18</v>
      </c>
      <c r="C6" s="68">
        <v>3438808.2242999999</v>
      </c>
      <c r="D6" s="68">
        <v>2165600211.23</v>
      </c>
      <c r="E6" s="66">
        <f t="shared" ref="E6:E36" si="0">C6/D6</f>
        <v>1.5879238496873131E-3</v>
      </c>
      <c r="F6" s="65" t="s">
        <v>18</v>
      </c>
      <c r="G6" s="177">
        <v>2009</v>
      </c>
    </row>
    <row r="7" spans="1:7" x14ac:dyDescent="0.2">
      <c r="A7" s="177"/>
      <c r="B7" s="18" t="s">
        <v>19</v>
      </c>
      <c r="C7" s="25">
        <v>6094174.2807</v>
      </c>
      <c r="D7" s="25">
        <v>2011333982.28</v>
      </c>
      <c r="E7" s="64">
        <f t="shared" si="0"/>
        <v>3.0299166296548076E-3</v>
      </c>
      <c r="F7" s="63" t="s">
        <v>19</v>
      </c>
      <c r="G7" s="177"/>
    </row>
    <row r="8" spans="1:7" x14ac:dyDescent="0.2">
      <c r="A8" s="177"/>
      <c r="B8" s="18" t="s">
        <v>20</v>
      </c>
      <c r="C8" s="25">
        <v>17614049.092099998</v>
      </c>
      <c r="D8" s="25">
        <v>1940874572.5799999</v>
      </c>
      <c r="E8" s="64">
        <f t="shared" si="0"/>
        <v>9.0753155000045591E-3</v>
      </c>
      <c r="F8" s="63" t="s">
        <v>20</v>
      </c>
      <c r="G8" s="177"/>
    </row>
    <row r="9" spans="1:7" x14ac:dyDescent="0.2">
      <c r="A9" s="177"/>
      <c r="B9" s="18" t="s">
        <v>21</v>
      </c>
      <c r="C9" s="25">
        <v>3607685.8857</v>
      </c>
      <c r="D9" s="62">
        <v>2112956061.23</v>
      </c>
      <c r="E9" s="64">
        <f t="shared" si="0"/>
        <v>1.7074116929813882E-3</v>
      </c>
      <c r="F9" s="63" t="s">
        <v>21</v>
      </c>
      <c r="G9" s="177"/>
    </row>
    <row r="10" spans="1:7" x14ac:dyDescent="0.2">
      <c r="A10" s="177"/>
      <c r="B10" s="18" t="s">
        <v>22</v>
      </c>
      <c r="C10" s="25">
        <v>130876936.6891</v>
      </c>
      <c r="D10" s="62">
        <v>2632506396.79</v>
      </c>
      <c r="E10" s="64">
        <f t="shared" si="0"/>
        <v>4.9715714593775516E-2</v>
      </c>
      <c r="F10" s="63" t="s">
        <v>23</v>
      </c>
      <c r="G10" s="177"/>
    </row>
    <row r="11" spans="1:7" x14ac:dyDescent="0.2">
      <c r="A11" s="177"/>
      <c r="B11" s="18" t="s">
        <v>24</v>
      </c>
      <c r="C11" s="25">
        <v>9312518.9719999991</v>
      </c>
      <c r="D11" s="62">
        <v>2536073159.5500002</v>
      </c>
      <c r="E11" s="64">
        <f t="shared" si="0"/>
        <v>3.6720230001773329E-3</v>
      </c>
      <c r="F11" s="63" t="s">
        <v>24</v>
      </c>
      <c r="G11" s="177"/>
    </row>
    <row r="12" spans="1:7" x14ac:dyDescent="0.2">
      <c r="A12" s="177"/>
      <c r="B12" s="18" t="s">
        <v>25</v>
      </c>
      <c r="C12" s="25">
        <v>41680688.498099998</v>
      </c>
      <c r="D12" s="62">
        <v>2669735942.2800002</v>
      </c>
      <c r="E12" s="64">
        <f t="shared" si="0"/>
        <v>1.5612288780329329E-2</v>
      </c>
      <c r="F12" s="63" t="s">
        <v>25</v>
      </c>
      <c r="G12" s="177"/>
    </row>
    <row r="13" spans="1:7" x14ac:dyDescent="0.2">
      <c r="A13" s="177"/>
      <c r="B13" s="18" t="s">
        <v>26</v>
      </c>
      <c r="C13" s="25">
        <v>10950476.8577</v>
      </c>
      <c r="D13" s="62">
        <v>2580136755.6900001</v>
      </c>
      <c r="E13" s="64">
        <f t="shared" si="0"/>
        <v>4.244145909533985E-3</v>
      </c>
      <c r="F13" s="63" t="s">
        <v>27</v>
      </c>
      <c r="G13" s="177"/>
    </row>
    <row r="14" spans="1:7" x14ac:dyDescent="0.2">
      <c r="A14" s="177"/>
      <c r="B14" s="18" t="s">
        <v>28</v>
      </c>
      <c r="C14" s="25">
        <v>115891141.4869</v>
      </c>
      <c r="D14" s="62">
        <v>2579415582.3099999</v>
      </c>
      <c r="E14" s="64">
        <f t="shared" si="0"/>
        <v>4.4929224387763637E-2</v>
      </c>
      <c r="F14" s="63" t="s">
        <v>28</v>
      </c>
      <c r="G14" s="177"/>
    </row>
    <row r="15" spans="1:7" x14ac:dyDescent="0.2">
      <c r="A15" s="177"/>
      <c r="B15" s="18" t="s">
        <v>29</v>
      </c>
      <c r="C15" s="25">
        <v>20089925.273499999</v>
      </c>
      <c r="D15" s="62">
        <v>2330320735.7399998</v>
      </c>
      <c r="E15" s="64">
        <f t="shared" si="0"/>
        <v>8.6210987892704777E-3</v>
      </c>
      <c r="F15" s="63" t="s">
        <v>30</v>
      </c>
      <c r="G15" s="177"/>
    </row>
    <row r="16" spans="1:7" x14ac:dyDescent="0.2">
      <c r="A16" s="177"/>
      <c r="B16" s="18" t="s">
        <v>31</v>
      </c>
      <c r="C16" s="25">
        <v>11036823.770099999</v>
      </c>
      <c r="D16" s="62">
        <v>2272924976.96</v>
      </c>
      <c r="E16" s="64">
        <f t="shared" si="0"/>
        <v>4.8557800552051526E-3</v>
      </c>
      <c r="F16" s="63" t="s">
        <v>31</v>
      </c>
      <c r="G16" s="177"/>
    </row>
    <row r="17" spans="1:8" x14ac:dyDescent="0.2">
      <c r="A17" s="177"/>
      <c r="B17" s="70" t="s">
        <v>32</v>
      </c>
      <c r="C17" s="29">
        <v>30839654.660599999</v>
      </c>
      <c r="D17" s="72">
        <v>2457044687.29</v>
      </c>
      <c r="E17" s="71">
        <f t="shared" si="0"/>
        <v>1.2551523714700781E-2</v>
      </c>
      <c r="F17" s="69" t="s">
        <v>32</v>
      </c>
      <c r="G17" s="177"/>
      <c r="H17" s="51"/>
    </row>
    <row r="18" spans="1:8" x14ac:dyDescent="0.2">
      <c r="A18" s="180">
        <v>2010</v>
      </c>
      <c r="B18" s="21" t="s">
        <v>18</v>
      </c>
      <c r="C18" s="25">
        <v>6881688.0405000001</v>
      </c>
      <c r="D18" s="51">
        <v>2353677121.7199998</v>
      </c>
      <c r="E18" s="64">
        <f>C18/D18</f>
        <v>2.9238029196931906E-3</v>
      </c>
      <c r="F18" s="65" t="s">
        <v>18</v>
      </c>
      <c r="G18" s="180">
        <v>2010</v>
      </c>
    </row>
    <row r="19" spans="1:8" x14ac:dyDescent="0.2">
      <c r="A19" s="177"/>
      <c r="B19" s="18" t="s">
        <v>19</v>
      </c>
      <c r="C19" s="25">
        <v>3716807.7239999999</v>
      </c>
      <c r="D19" s="51">
        <v>2423227378.4000001</v>
      </c>
      <c r="E19" s="64">
        <f t="shared" ref="E19:E29" si="1">C19/D19</f>
        <v>1.5338254086804354E-3</v>
      </c>
      <c r="F19" s="63" t="s">
        <v>19</v>
      </c>
      <c r="G19" s="177"/>
    </row>
    <row r="20" spans="1:8" x14ac:dyDescent="0.2">
      <c r="A20" s="177"/>
      <c r="B20" s="18" t="s">
        <v>20</v>
      </c>
      <c r="C20" s="25">
        <v>3935581.4399000001</v>
      </c>
      <c r="D20" s="51">
        <v>2409463579.98</v>
      </c>
      <c r="E20" s="64">
        <f t="shared" si="1"/>
        <v>1.6333849046735406E-3</v>
      </c>
      <c r="F20" s="63" t="s">
        <v>20</v>
      </c>
      <c r="G20" s="177"/>
    </row>
    <row r="21" spans="1:8" x14ac:dyDescent="0.2">
      <c r="A21" s="177"/>
      <c r="B21" s="18" t="s">
        <v>21</v>
      </c>
      <c r="C21" s="25">
        <v>4274651.8245000001</v>
      </c>
      <c r="D21" s="51">
        <v>2388758235.9200001</v>
      </c>
      <c r="E21" s="64">
        <f t="shared" si="1"/>
        <v>1.7894870063540238E-3</v>
      </c>
      <c r="F21" s="63" t="s">
        <v>21</v>
      </c>
      <c r="G21" s="177"/>
    </row>
    <row r="22" spans="1:8" x14ac:dyDescent="0.2">
      <c r="A22" s="177"/>
      <c r="B22" s="18" t="s">
        <v>22</v>
      </c>
      <c r="C22" s="25">
        <v>5571327.8679</v>
      </c>
      <c r="D22" s="51">
        <v>2291459639.6399999</v>
      </c>
      <c r="E22" s="64">
        <f t="shared" si="1"/>
        <v>2.4313445332056053E-3</v>
      </c>
      <c r="F22" s="63" t="s">
        <v>23</v>
      </c>
      <c r="G22" s="177"/>
      <c r="H22" s="51"/>
    </row>
    <row r="23" spans="1:8" x14ac:dyDescent="0.2">
      <c r="A23" s="177"/>
      <c r="B23" s="18" t="s">
        <v>24</v>
      </c>
      <c r="C23" s="25">
        <v>8122567.4003999997</v>
      </c>
      <c r="D23" s="51">
        <v>2245284665.48</v>
      </c>
      <c r="E23" s="64">
        <f t="shared" si="1"/>
        <v>3.6176113992492558E-3</v>
      </c>
      <c r="F23" s="63" t="s">
        <v>24</v>
      </c>
      <c r="G23" s="177"/>
    </row>
    <row r="24" spans="1:8" x14ac:dyDescent="0.2">
      <c r="A24" s="177"/>
      <c r="B24" s="18" t="s">
        <v>25</v>
      </c>
      <c r="C24" s="25">
        <v>2484020.5789000001</v>
      </c>
      <c r="D24" s="51">
        <v>2240123265.2399998</v>
      </c>
      <c r="E24" s="64">
        <f t="shared" si="1"/>
        <v>1.1088767379208795E-3</v>
      </c>
      <c r="F24" s="63" t="s">
        <v>25</v>
      </c>
      <c r="G24" s="177"/>
    </row>
    <row r="25" spans="1:8" x14ac:dyDescent="0.2">
      <c r="A25" s="177"/>
      <c r="B25" s="18" t="s">
        <v>26</v>
      </c>
      <c r="C25" s="25">
        <v>3159922.1499000001</v>
      </c>
      <c r="D25" s="51">
        <v>2337069935.4400001</v>
      </c>
      <c r="E25" s="64">
        <f t="shared" si="1"/>
        <v>1.3520871164281532E-3</v>
      </c>
      <c r="F25" s="63" t="s">
        <v>27</v>
      </c>
      <c r="G25" s="177"/>
    </row>
    <row r="26" spans="1:8" x14ac:dyDescent="0.2">
      <c r="A26" s="177"/>
      <c r="B26" s="18" t="s">
        <v>28</v>
      </c>
      <c r="C26" s="25">
        <v>4361300.6937999995</v>
      </c>
      <c r="D26" s="51">
        <v>2366232411.2600002</v>
      </c>
      <c r="E26" s="64">
        <f t="shared" si="1"/>
        <v>1.8431413047366894E-3</v>
      </c>
      <c r="F26" s="63" t="s">
        <v>28</v>
      </c>
      <c r="G26" s="177"/>
    </row>
    <row r="27" spans="1:8" x14ac:dyDescent="0.2">
      <c r="A27" s="177"/>
      <c r="B27" s="18" t="s">
        <v>29</v>
      </c>
      <c r="C27" s="25">
        <v>4450704.9304</v>
      </c>
      <c r="D27" s="51">
        <v>2324169178.0599999</v>
      </c>
      <c r="E27" s="64">
        <f t="shared" si="1"/>
        <v>1.9149659897456492E-3</v>
      </c>
      <c r="F27" s="63" t="s">
        <v>30</v>
      </c>
      <c r="G27" s="177"/>
    </row>
    <row r="28" spans="1:8" x14ac:dyDescent="0.2">
      <c r="A28" s="177"/>
      <c r="B28" s="18" t="s">
        <v>31</v>
      </c>
      <c r="C28" s="25">
        <v>2807346.801</v>
      </c>
      <c r="D28" s="51">
        <v>2350301960.5300002</v>
      </c>
      <c r="E28" s="64">
        <f t="shared" si="1"/>
        <v>1.1944621789648402E-3</v>
      </c>
      <c r="F28" s="63" t="s">
        <v>31</v>
      </c>
      <c r="G28" s="177"/>
    </row>
    <row r="29" spans="1:8" x14ac:dyDescent="0.2">
      <c r="A29" s="178"/>
      <c r="B29" s="70" t="s">
        <v>32</v>
      </c>
      <c r="C29" s="25">
        <v>4961028.2094000001</v>
      </c>
      <c r="D29" s="51">
        <v>2143917545.7</v>
      </c>
      <c r="E29" s="64">
        <f t="shared" si="1"/>
        <v>2.3140014033423096E-3</v>
      </c>
      <c r="F29" s="69" t="s">
        <v>32</v>
      </c>
      <c r="G29" s="178"/>
    </row>
    <row r="30" spans="1:8" x14ac:dyDescent="0.2">
      <c r="A30" s="177">
        <v>2011</v>
      </c>
      <c r="B30" s="21" t="s">
        <v>18</v>
      </c>
      <c r="C30" s="68">
        <v>4096372.51</v>
      </c>
      <c r="D30" s="67">
        <v>3265570368.8499999</v>
      </c>
      <c r="E30" s="66">
        <f t="shared" si="0"/>
        <v>1.2544125672730715E-3</v>
      </c>
      <c r="F30" s="65" t="s">
        <v>18</v>
      </c>
      <c r="G30" s="177">
        <v>2011</v>
      </c>
    </row>
    <row r="31" spans="1:8" x14ac:dyDescent="0.2">
      <c r="A31" s="177"/>
      <c r="B31" s="18" t="s">
        <v>19</v>
      </c>
      <c r="C31" s="25">
        <v>2609052.9900000002</v>
      </c>
      <c r="D31" s="62">
        <v>3144765631.9000001</v>
      </c>
      <c r="E31" s="64">
        <f t="shared" si="0"/>
        <v>8.2964942237163356E-4</v>
      </c>
      <c r="F31" s="63" t="s">
        <v>19</v>
      </c>
      <c r="G31" s="177"/>
    </row>
    <row r="32" spans="1:8" x14ac:dyDescent="0.2">
      <c r="A32" s="177"/>
      <c r="B32" s="18" t="s">
        <v>20</v>
      </c>
      <c r="C32" s="25">
        <v>3863723.49</v>
      </c>
      <c r="D32" s="62">
        <v>3030736122.4699998</v>
      </c>
      <c r="E32" s="64">
        <f t="shared" si="0"/>
        <v>1.2748465501018708E-3</v>
      </c>
      <c r="F32" s="63" t="s">
        <v>20</v>
      </c>
      <c r="G32" s="177"/>
    </row>
    <row r="33" spans="1:7" x14ac:dyDescent="0.2">
      <c r="A33" s="177"/>
      <c r="B33" s="18" t="s">
        <v>21</v>
      </c>
      <c r="C33" s="25">
        <v>8637526.5299999993</v>
      </c>
      <c r="D33" s="62">
        <v>3019923036.5300002</v>
      </c>
      <c r="E33" s="64">
        <f t="shared" si="0"/>
        <v>2.8601810130647657E-3</v>
      </c>
      <c r="F33" s="63" t="s">
        <v>21</v>
      </c>
      <c r="G33" s="177"/>
    </row>
    <row r="34" spans="1:7" x14ac:dyDescent="0.2">
      <c r="A34" s="177"/>
      <c r="B34" s="18" t="s">
        <v>22</v>
      </c>
      <c r="C34" s="25">
        <v>4045636.55</v>
      </c>
      <c r="D34" s="62">
        <v>2988375107.3800001</v>
      </c>
      <c r="E34" s="64">
        <f t="shared" si="0"/>
        <v>1.3537914099234125E-3</v>
      </c>
      <c r="F34" s="63" t="s">
        <v>23</v>
      </c>
      <c r="G34" s="177"/>
    </row>
    <row r="35" spans="1:7" x14ac:dyDescent="0.2">
      <c r="A35" s="177"/>
      <c r="B35" s="18" t="s">
        <v>24</v>
      </c>
      <c r="C35" s="25">
        <v>3656604.42</v>
      </c>
      <c r="D35" s="62">
        <v>3015534774.9699998</v>
      </c>
      <c r="E35" s="64">
        <f t="shared" si="0"/>
        <v>1.2125890407071753E-3</v>
      </c>
      <c r="F35" s="63" t="s">
        <v>24</v>
      </c>
      <c r="G35" s="177"/>
    </row>
    <row r="36" spans="1:7" x14ac:dyDescent="0.2">
      <c r="A36" s="177"/>
      <c r="B36" s="18" t="s">
        <v>25</v>
      </c>
      <c r="C36" s="25">
        <v>6434063.9000000004</v>
      </c>
      <c r="D36" s="62">
        <v>2969956327.0500002</v>
      </c>
      <c r="E36" s="64">
        <f t="shared" si="0"/>
        <v>2.1663833374919797E-3</v>
      </c>
      <c r="F36" s="63" t="s">
        <v>25</v>
      </c>
      <c r="G36" s="177"/>
    </row>
    <row r="37" spans="1:7" x14ac:dyDescent="0.2">
      <c r="A37" s="177"/>
      <c r="B37" s="18" t="s">
        <v>26</v>
      </c>
      <c r="C37" s="25">
        <v>2191171.0099999998</v>
      </c>
      <c r="D37" s="62">
        <v>2896301669.6300001</v>
      </c>
      <c r="E37" s="64">
        <f t="shared" ref="E37:E68" si="2">C37/D37</f>
        <v>7.565410167649835E-4</v>
      </c>
      <c r="F37" s="63" t="s">
        <v>27</v>
      </c>
      <c r="G37" s="177"/>
    </row>
    <row r="38" spans="1:7" x14ac:dyDescent="0.2">
      <c r="A38" s="177"/>
      <c r="B38" s="18" t="s">
        <v>28</v>
      </c>
      <c r="C38" s="25">
        <v>5655299.1500000004</v>
      </c>
      <c r="D38" s="62">
        <v>2958039598.3099999</v>
      </c>
      <c r="E38" s="64">
        <f t="shared" si="2"/>
        <v>1.9118402448807686E-3</v>
      </c>
      <c r="F38" s="63" t="s">
        <v>28</v>
      </c>
      <c r="G38" s="177"/>
    </row>
    <row r="39" spans="1:7" x14ac:dyDescent="0.2">
      <c r="A39" s="177"/>
      <c r="B39" s="18" t="s">
        <v>29</v>
      </c>
      <c r="C39" s="25">
        <v>3553851.29</v>
      </c>
      <c r="D39" s="62">
        <v>2896006271.04</v>
      </c>
      <c r="E39" s="64">
        <f t="shared" si="2"/>
        <v>1.2271559373121653E-3</v>
      </c>
      <c r="F39" s="63" t="s">
        <v>30</v>
      </c>
      <c r="G39" s="177"/>
    </row>
    <row r="40" spans="1:7" x14ac:dyDescent="0.2">
      <c r="A40" s="177"/>
      <c r="B40" s="18" t="s">
        <v>31</v>
      </c>
      <c r="C40" s="25">
        <v>7036599.9699999997</v>
      </c>
      <c r="D40" s="62">
        <v>2625859724.0300002</v>
      </c>
      <c r="E40" s="64">
        <f t="shared" si="2"/>
        <v>2.679731862904192E-3</v>
      </c>
      <c r="F40" s="63" t="s">
        <v>31</v>
      </c>
      <c r="G40" s="177"/>
    </row>
    <row r="41" spans="1:7" x14ac:dyDescent="0.2">
      <c r="A41" s="177"/>
      <c r="B41" s="70" t="s">
        <v>32</v>
      </c>
      <c r="C41" s="29">
        <v>7193734.29</v>
      </c>
      <c r="D41" s="72">
        <v>2736055053.0599999</v>
      </c>
      <c r="E41" s="71">
        <f>C41/D41</f>
        <v>2.6292359439019832E-3</v>
      </c>
      <c r="F41" s="69" t="s">
        <v>32</v>
      </c>
      <c r="G41" s="177"/>
    </row>
    <row r="42" spans="1:7" x14ac:dyDescent="0.2">
      <c r="A42" s="180">
        <v>2012</v>
      </c>
      <c r="B42" s="21" t="s">
        <v>18</v>
      </c>
      <c r="C42" s="25">
        <v>676947.53</v>
      </c>
      <c r="D42" s="51">
        <v>2751111222.9899998</v>
      </c>
      <c r="E42" s="64">
        <f t="shared" si="2"/>
        <v>2.4606330865251997E-4</v>
      </c>
      <c r="F42" s="65" t="s">
        <v>18</v>
      </c>
      <c r="G42" s="180">
        <v>2012</v>
      </c>
    </row>
    <row r="43" spans="1:7" x14ac:dyDescent="0.2">
      <c r="A43" s="177"/>
      <c r="B43" s="18" t="s">
        <v>19</v>
      </c>
      <c r="C43" s="25">
        <v>478789.66</v>
      </c>
      <c r="D43" s="51">
        <v>2885048461.5</v>
      </c>
      <c r="E43" s="64">
        <f t="shared" si="2"/>
        <v>1.6595550001647692E-4</v>
      </c>
      <c r="F43" s="63" t="s">
        <v>19</v>
      </c>
      <c r="G43" s="177"/>
    </row>
    <row r="44" spans="1:7" x14ac:dyDescent="0.2">
      <c r="A44" s="177"/>
      <c r="B44" s="18" t="s">
        <v>20</v>
      </c>
      <c r="C44" s="25">
        <v>5489221.25</v>
      </c>
      <c r="D44" s="51">
        <v>2867192157.6700001</v>
      </c>
      <c r="E44" s="64">
        <f t="shared" si="2"/>
        <v>1.9144936746969795E-3</v>
      </c>
      <c r="F44" s="63" t="s">
        <v>20</v>
      </c>
      <c r="G44" s="177"/>
    </row>
    <row r="45" spans="1:7" x14ac:dyDescent="0.2">
      <c r="A45" s="177"/>
      <c r="B45" s="18" t="s">
        <v>21</v>
      </c>
      <c r="C45" s="25">
        <v>1138836.7</v>
      </c>
      <c r="D45" s="51">
        <v>2782462292.77</v>
      </c>
      <c r="E45" s="64">
        <f t="shared" si="2"/>
        <v>4.0929097330776905E-4</v>
      </c>
      <c r="F45" s="63" t="s">
        <v>21</v>
      </c>
      <c r="G45" s="177"/>
    </row>
    <row r="46" spans="1:7" x14ac:dyDescent="0.2">
      <c r="A46" s="177"/>
      <c r="B46" s="18" t="s">
        <v>22</v>
      </c>
      <c r="C46" s="25">
        <v>771135.52</v>
      </c>
      <c r="D46" s="51">
        <v>2717971072.9200001</v>
      </c>
      <c r="E46" s="64">
        <f t="shared" si="2"/>
        <v>2.8371733889409845E-4</v>
      </c>
      <c r="F46" s="63" t="s">
        <v>23</v>
      </c>
      <c r="G46" s="177"/>
    </row>
    <row r="47" spans="1:7" x14ac:dyDescent="0.2">
      <c r="A47" s="177"/>
      <c r="B47" s="18" t="s">
        <v>24</v>
      </c>
      <c r="C47" s="25">
        <v>1433672.27</v>
      </c>
      <c r="D47" s="51">
        <v>2739802643.8899999</v>
      </c>
      <c r="E47" s="64">
        <f t="shared" si="2"/>
        <v>5.2327574513340031E-4</v>
      </c>
      <c r="F47" s="63" t="s">
        <v>24</v>
      </c>
      <c r="G47" s="177"/>
    </row>
    <row r="48" spans="1:7" x14ac:dyDescent="0.2">
      <c r="A48" s="177"/>
      <c r="B48" s="18" t="s">
        <v>25</v>
      </c>
      <c r="C48" s="25">
        <v>2355707.63</v>
      </c>
      <c r="D48" s="51">
        <v>2704074310.6199999</v>
      </c>
      <c r="E48" s="64">
        <f t="shared" si="2"/>
        <v>8.7116970889009136E-4</v>
      </c>
      <c r="F48" s="63" t="s">
        <v>25</v>
      </c>
      <c r="G48" s="177"/>
    </row>
    <row r="49" spans="1:7" x14ac:dyDescent="0.2">
      <c r="A49" s="177"/>
      <c r="B49" s="18" t="s">
        <v>26</v>
      </c>
      <c r="C49" s="25">
        <v>4873406.9800000004</v>
      </c>
      <c r="D49" s="51">
        <v>2705194060.6199999</v>
      </c>
      <c r="E49" s="64">
        <f t="shared" si="2"/>
        <v>1.8014999555643969E-3</v>
      </c>
      <c r="F49" s="63" t="s">
        <v>27</v>
      </c>
      <c r="G49" s="177"/>
    </row>
    <row r="50" spans="1:7" x14ac:dyDescent="0.2">
      <c r="A50" s="177"/>
      <c r="B50" s="18" t="s">
        <v>28</v>
      </c>
      <c r="C50" s="25">
        <v>7043341.6699999999</v>
      </c>
      <c r="D50" s="51">
        <v>2759148728.3800001</v>
      </c>
      <c r="E50" s="64">
        <f t="shared" si="2"/>
        <v>2.5527227284102985E-3</v>
      </c>
      <c r="F50" s="63" t="s">
        <v>28</v>
      </c>
      <c r="G50" s="177"/>
    </row>
    <row r="51" spans="1:7" x14ac:dyDescent="0.2">
      <c r="A51" s="177"/>
      <c r="B51" s="18" t="s">
        <v>29</v>
      </c>
      <c r="C51" s="25">
        <v>3177470.88</v>
      </c>
      <c r="D51" s="51">
        <v>2784302844.8299999</v>
      </c>
      <c r="E51" s="64">
        <f t="shared" si="2"/>
        <v>1.1412087898053365E-3</v>
      </c>
      <c r="F51" s="63" t="s">
        <v>30</v>
      </c>
      <c r="G51" s="177"/>
    </row>
    <row r="52" spans="1:7" x14ac:dyDescent="0.2">
      <c r="A52" s="177"/>
      <c r="B52" s="18" t="s">
        <v>31</v>
      </c>
      <c r="C52" s="25">
        <v>2651910.66</v>
      </c>
      <c r="D52" s="51">
        <v>2840412365.21</v>
      </c>
      <c r="E52" s="64">
        <f t="shared" si="2"/>
        <v>9.3363579615452657E-4</v>
      </c>
      <c r="F52" s="63" t="s">
        <v>31</v>
      </c>
      <c r="G52" s="177"/>
    </row>
    <row r="53" spans="1:7" x14ac:dyDescent="0.2">
      <c r="A53" s="178"/>
      <c r="B53" s="70" t="s">
        <v>32</v>
      </c>
      <c r="C53" s="25">
        <v>2578929.61</v>
      </c>
      <c r="D53" s="51">
        <v>2902823247.21</v>
      </c>
      <c r="E53" s="64">
        <f t="shared" si="2"/>
        <v>8.8842116462953605E-4</v>
      </c>
      <c r="F53" s="69" t="s">
        <v>32</v>
      </c>
      <c r="G53" s="178"/>
    </row>
    <row r="54" spans="1:7" x14ac:dyDescent="0.2">
      <c r="A54" s="177">
        <v>2013</v>
      </c>
      <c r="B54" s="21" t="s">
        <v>18</v>
      </c>
      <c r="C54" s="68">
        <v>1334204.3999999999</v>
      </c>
      <c r="D54" s="67">
        <v>2885676768.8600001</v>
      </c>
      <c r="E54" s="66">
        <f t="shared" si="2"/>
        <v>4.6235407042039689E-4</v>
      </c>
      <c r="F54" s="65" t="s">
        <v>18</v>
      </c>
      <c r="G54" s="177">
        <v>2013</v>
      </c>
    </row>
    <row r="55" spans="1:7" x14ac:dyDescent="0.2">
      <c r="A55" s="177"/>
      <c r="B55" s="18" t="s">
        <v>19</v>
      </c>
      <c r="C55" s="25">
        <v>1076204.44</v>
      </c>
      <c r="D55" s="62">
        <v>2922075756.6599998</v>
      </c>
      <c r="E55" s="64">
        <f t="shared" si="2"/>
        <v>3.6830134795345844E-4</v>
      </c>
      <c r="F55" s="63" t="s">
        <v>19</v>
      </c>
      <c r="G55" s="177"/>
    </row>
    <row r="56" spans="1:7" x14ac:dyDescent="0.2">
      <c r="A56" s="177"/>
      <c r="B56" s="18" t="s">
        <v>20</v>
      </c>
      <c r="C56" s="25">
        <v>1194787.2</v>
      </c>
      <c r="D56" s="62">
        <v>2873569439.8000002</v>
      </c>
      <c r="E56" s="64">
        <f t="shared" si="2"/>
        <v>4.1578504540442111E-4</v>
      </c>
      <c r="F56" s="63" t="s">
        <v>20</v>
      </c>
      <c r="G56" s="177"/>
    </row>
    <row r="57" spans="1:7" x14ac:dyDescent="0.2">
      <c r="A57" s="177"/>
      <c r="B57" s="18" t="s">
        <v>21</v>
      </c>
      <c r="C57" s="25">
        <v>3887718.15</v>
      </c>
      <c r="D57" s="62">
        <v>2850189657.71</v>
      </c>
      <c r="E57" s="64">
        <f t="shared" si="2"/>
        <v>1.3640208606762005E-3</v>
      </c>
      <c r="F57" s="63" t="s">
        <v>21</v>
      </c>
      <c r="G57" s="177"/>
    </row>
    <row r="58" spans="1:7" x14ac:dyDescent="0.2">
      <c r="A58" s="177"/>
      <c r="B58" s="18" t="s">
        <v>22</v>
      </c>
      <c r="C58" s="25">
        <v>1056010.3999999999</v>
      </c>
      <c r="D58" s="62">
        <v>2739241643.7399998</v>
      </c>
      <c r="E58" s="64">
        <f t="shared" si="2"/>
        <v>3.8551195452701472E-4</v>
      </c>
      <c r="F58" s="63" t="s">
        <v>23</v>
      </c>
      <c r="G58" s="177"/>
    </row>
    <row r="59" spans="1:7" x14ac:dyDescent="0.2">
      <c r="A59" s="177"/>
      <c r="B59" s="18" t="s">
        <v>24</v>
      </c>
      <c r="C59" s="25">
        <v>2383785.52</v>
      </c>
      <c r="D59" s="62">
        <v>2791131368.3200002</v>
      </c>
      <c r="E59" s="64">
        <f t="shared" si="2"/>
        <v>8.5405708489988267E-4</v>
      </c>
      <c r="F59" s="63" t="s">
        <v>24</v>
      </c>
      <c r="G59" s="177"/>
    </row>
    <row r="60" spans="1:7" x14ac:dyDescent="0.2">
      <c r="A60" s="177"/>
      <c r="B60" s="18" t="s">
        <v>25</v>
      </c>
      <c r="C60" s="25">
        <v>1555581.23</v>
      </c>
      <c r="D60" s="62">
        <v>2786049798.1900001</v>
      </c>
      <c r="E60" s="64">
        <f t="shared" si="2"/>
        <v>5.5834652740615308E-4</v>
      </c>
      <c r="F60" s="63" t="s">
        <v>25</v>
      </c>
      <c r="G60" s="177"/>
    </row>
    <row r="61" spans="1:7" x14ac:dyDescent="0.2">
      <c r="A61" s="177"/>
      <c r="B61" s="18" t="s">
        <v>26</v>
      </c>
      <c r="C61" s="25">
        <v>4610605.1500000004</v>
      </c>
      <c r="D61" s="62">
        <v>2765435030.4699998</v>
      </c>
      <c r="E61" s="64">
        <f t="shared" si="2"/>
        <v>1.6672259876654577E-3</v>
      </c>
      <c r="F61" s="63" t="s">
        <v>27</v>
      </c>
      <c r="G61" s="177"/>
    </row>
    <row r="62" spans="1:7" x14ac:dyDescent="0.2">
      <c r="A62" s="177"/>
      <c r="B62" s="18" t="s">
        <v>28</v>
      </c>
      <c r="C62" s="25">
        <v>4033059.62</v>
      </c>
      <c r="D62" s="62">
        <v>2813092217.1599998</v>
      </c>
      <c r="E62" s="64">
        <f t="shared" si="2"/>
        <v>1.4336748704497277E-3</v>
      </c>
      <c r="F62" s="63" t="s">
        <v>28</v>
      </c>
      <c r="G62" s="177"/>
    </row>
    <row r="63" spans="1:7" x14ac:dyDescent="0.2">
      <c r="A63" s="177"/>
      <c r="B63" s="18" t="s">
        <v>29</v>
      </c>
      <c r="C63" s="25">
        <v>1453212.01</v>
      </c>
      <c r="D63" s="62">
        <v>2832964555.2600002</v>
      </c>
      <c r="E63" s="64">
        <f t="shared" si="2"/>
        <v>5.1296512245513392E-4</v>
      </c>
      <c r="F63" s="63" t="s">
        <v>30</v>
      </c>
      <c r="G63" s="177"/>
    </row>
    <row r="64" spans="1:7" x14ac:dyDescent="0.2">
      <c r="A64" s="177"/>
      <c r="B64" s="18" t="s">
        <v>31</v>
      </c>
      <c r="C64" s="25">
        <v>3704477.47</v>
      </c>
      <c r="D64" s="62">
        <v>2828298921.4099998</v>
      </c>
      <c r="E64" s="64">
        <f t="shared" si="2"/>
        <v>1.3097899383821836E-3</v>
      </c>
      <c r="F64" s="63" t="s">
        <v>31</v>
      </c>
      <c r="G64" s="177"/>
    </row>
    <row r="65" spans="1:7" x14ac:dyDescent="0.2">
      <c r="A65" s="177"/>
      <c r="B65" s="70" t="s">
        <v>32</v>
      </c>
      <c r="C65" s="29">
        <v>4481957.54</v>
      </c>
      <c r="D65" s="72">
        <v>2838968100.8099999</v>
      </c>
      <c r="E65" s="71">
        <f t="shared" si="2"/>
        <v>1.5787276858522047E-3</v>
      </c>
      <c r="F65" s="69" t="s">
        <v>32</v>
      </c>
      <c r="G65" s="177"/>
    </row>
    <row r="66" spans="1:7" x14ac:dyDescent="0.2">
      <c r="A66" s="180">
        <v>2014</v>
      </c>
      <c r="B66" s="21" t="s">
        <v>18</v>
      </c>
      <c r="C66" s="25">
        <v>5312731.3</v>
      </c>
      <c r="D66" s="51">
        <v>2883290599.3200002</v>
      </c>
      <c r="E66" s="64">
        <f t="shared" si="2"/>
        <v>1.8425930779412117E-3</v>
      </c>
      <c r="F66" s="65" t="s">
        <v>18</v>
      </c>
      <c r="G66" s="180">
        <v>2014</v>
      </c>
    </row>
    <row r="67" spans="1:7" x14ac:dyDescent="0.2">
      <c r="A67" s="177"/>
      <c r="B67" s="18" t="s">
        <v>19</v>
      </c>
      <c r="C67" s="25">
        <v>3757284.41</v>
      </c>
      <c r="D67" s="51">
        <v>2947830697.8800001</v>
      </c>
      <c r="E67" s="64">
        <f t="shared" si="2"/>
        <v>1.2745930126523675E-3</v>
      </c>
      <c r="F67" s="63" t="s">
        <v>19</v>
      </c>
      <c r="G67" s="177"/>
    </row>
    <row r="68" spans="1:7" x14ac:dyDescent="0.2">
      <c r="A68" s="177"/>
      <c r="B68" s="18" t="s">
        <v>20</v>
      </c>
      <c r="C68" s="25">
        <v>45115636.479999997</v>
      </c>
      <c r="D68" s="51">
        <v>2933515901.3299999</v>
      </c>
      <c r="E68" s="64">
        <f t="shared" si="2"/>
        <v>1.5379373419978883E-2</v>
      </c>
      <c r="F68" s="63" t="s">
        <v>20</v>
      </c>
      <c r="G68" s="177"/>
    </row>
    <row r="69" spans="1:7" x14ac:dyDescent="0.2">
      <c r="A69" s="177"/>
      <c r="B69" s="18" t="s">
        <v>21</v>
      </c>
      <c r="C69" s="25">
        <v>1866849.69</v>
      </c>
      <c r="D69" s="51">
        <v>3002556619.8800001</v>
      </c>
      <c r="E69" s="64">
        <f t="shared" ref="E69:E93" si="3">C69/D69</f>
        <v>6.2175336765992785E-4</v>
      </c>
      <c r="F69" s="63" t="s">
        <v>21</v>
      </c>
      <c r="G69" s="177"/>
    </row>
    <row r="70" spans="1:7" x14ac:dyDescent="0.2">
      <c r="A70" s="177"/>
      <c r="B70" s="18" t="s">
        <v>22</v>
      </c>
      <c r="C70" s="25">
        <v>5607663.5700000003</v>
      </c>
      <c r="D70" s="51">
        <v>2891270820.8400002</v>
      </c>
      <c r="E70" s="64">
        <f t="shared" si="3"/>
        <v>1.9395151535375047E-3</v>
      </c>
      <c r="F70" s="63" t="s">
        <v>23</v>
      </c>
      <c r="G70" s="177"/>
    </row>
    <row r="71" spans="1:7" x14ac:dyDescent="0.2">
      <c r="A71" s="177"/>
      <c r="B71" s="18" t="s">
        <v>24</v>
      </c>
      <c r="C71" s="25">
        <v>3309957.01</v>
      </c>
      <c r="D71" s="51">
        <v>2874036494.2800002</v>
      </c>
      <c r="E71" s="64">
        <f t="shared" si="3"/>
        <v>1.1516753585375768E-3</v>
      </c>
      <c r="F71" s="63" t="s">
        <v>24</v>
      </c>
      <c r="G71" s="177"/>
    </row>
    <row r="72" spans="1:7" x14ac:dyDescent="0.2">
      <c r="A72" s="177"/>
      <c r="B72" s="18" t="s">
        <v>25</v>
      </c>
      <c r="C72" s="25">
        <v>2046144.79</v>
      </c>
      <c r="D72" s="51">
        <v>2936267672.4699998</v>
      </c>
      <c r="E72" s="64">
        <f t="shared" si="3"/>
        <v>6.9685226901632406E-4</v>
      </c>
      <c r="F72" s="63" t="s">
        <v>25</v>
      </c>
      <c r="G72" s="177"/>
    </row>
    <row r="73" spans="1:7" x14ac:dyDescent="0.2">
      <c r="A73" s="177"/>
      <c r="B73" s="18" t="s">
        <v>26</v>
      </c>
      <c r="C73" s="25">
        <v>3698848.91</v>
      </c>
      <c r="D73" s="51">
        <v>3062840052.9099998</v>
      </c>
      <c r="E73" s="64">
        <f t="shared" si="3"/>
        <v>1.2076533041566206E-3</v>
      </c>
      <c r="F73" s="63" t="s">
        <v>27</v>
      </c>
      <c r="G73" s="177"/>
    </row>
    <row r="74" spans="1:7" x14ac:dyDescent="0.2">
      <c r="A74" s="177"/>
      <c r="B74" s="18" t="s">
        <v>28</v>
      </c>
      <c r="C74" s="25">
        <v>2275035.0299999998</v>
      </c>
      <c r="D74" s="51">
        <v>2992151498.1999998</v>
      </c>
      <c r="E74" s="64">
        <f t="shared" si="3"/>
        <v>7.6033417137086855E-4</v>
      </c>
      <c r="F74" s="63" t="s">
        <v>28</v>
      </c>
      <c r="G74" s="177"/>
    </row>
    <row r="75" spans="1:7" x14ac:dyDescent="0.2">
      <c r="A75" s="177"/>
      <c r="B75" s="18" t="s">
        <v>29</v>
      </c>
      <c r="C75" s="25">
        <v>24806177</v>
      </c>
      <c r="D75" s="51">
        <v>2980219756.0500002</v>
      </c>
      <c r="E75" s="64">
        <f t="shared" si="3"/>
        <v>8.3236066567380397E-3</v>
      </c>
      <c r="F75" s="63" t="s">
        <v>30</v>
      </c>
      <c r="G75" s="177"/>
    </row>
    <row r="76" spans="1:7" x14ac:dyDescent="0.2">
      <c r="A76" s="177"/>
      <c r="B76" s="18" t="s">
        <v>31</v>
      </c>
      <c r="C76" s="25">
        <v>8847321.1600000001</v>
      </c>
      <c r="D76" s="51">
        <v>2958074519.5</v>
      </c>
      <c r="E76" s="64">
        <f t="shared" si="3"/>
        <v>2.9909054358425876E-3</v>
      </c>
      <c r="F76" s="63" t="s">
        <v>31</v>
      </c>
      <c r="G76" s="177"/>
    </row>
    <row r="77" spans="1:7" x14ac:dyDescent="0.2">
      <c r="A77" s="178"/>
      <c r="B77" s="70" t="s">
        <v>32</v>
      </c>
      <c r="C77" s="25">
        <v>1513553.69</v>
      </c>
      <c r="D77" s="51">
        <v>2960670753.0999999</v>
      </c>
      <c r="E77" s="64">
        <f t="shared" si="3"/>
        <v>5.1121986070731384E-4</v>
      </c>
      <c r="F77" s="69" t="s">
        <v>32</v>
      </c>
      <c r="G77" s="178"/>
    </row>
    <row r="78" spans="1:7" x14ac:dyDescent="0.2">
      <c r="A78" s="178">
        <v>2015</v>
      </c>
      <c r="B78" s="21" t="s">
        <v>18</v>
      </c>
      <c r="C78" s="68">
        <v>1358847.56</v>
      </c>
      <c r="D78" s="67">
        <v>2950994581.8800001</v>
      </c>
      <c r="E78" s="66">
        <f t="shared" si="3"/>
        <v>4.6047104537017295E-4</v>
      </c>
      <c r="F78" s="65" t="s">
        <v>18</v>
      </c>
      <c r="G78" s="178">
        <v>2015</v>
      </c>
    </row>
    <row r="79" spans="1:7" x14ac:dyDescent="0.2">
      <c r="A79" s="179"/>
      <c r="B79" s="18" t="s">
        <v>19</v>
      </c>
      <c r="C79" s="25">
        <v>6336239.1100000003</v>
      </c>
      <c r="D79" s="62">
        <v>2974309837.9000001</v>
      </c>
      <c r="E79" s="64">
        <f t="shared" si="3"/>
        <v>2.1303224799450204E-3</v>
      </c>
      <c r="F79" s="63" t="s">
        <v>19</v>
      </c>
      <c r="G79" s="179"/>
    </row>
    <row r="80" spans="1:7" x14ac:dyDescent="0.2">
      <c r="A80" s="179"/>
      <c r="B80" s="18" t="s">
        <v>20</v>
      </c>
      <c r="C80" s="25">
        <v>4506042.32</v>
      </c>
      <c r="D80" s="62">
        <v>3030122054.1999998</v>
      </c>
      <c r="E80" s="64">
        <f t="shared" si="3"/>
        <v>1.4870827773271551E-3</v>
      </c>
      <c r="F80" s="63" t="s">
        <v>20</v>
      </c>
      <c r="G80" s="179"/>
    </row>
    <row r="81" spans="1:7" x14ac:dyDescent="0.2">
      <c r="A81" s="179"/>
      <c r="B81" s="18" t="s">
        <v>21</v>
      </c>
      <c r="C81" s="25">
        <v>4804439.07</v>
      </c>
      <c r="D81" s="62">
        <v>3070977163.1500001</v>
      </c>
      <c r="E81" s="64">
        <f t="shared" si="3"/>
        <v>1.564465906047941E-3</v>
      </c>
      <c r="F81" s="63" t="s">
        <v>21</v>
      </c>
      <c r="G81" s="179"/>
    </row>
    <row r="82" spans="1:7" x14ac:dyDescent="0.2">
      <c r="A82" s="179"/>
      <c r="B82" s="18" t="s">
        <v>22</v>
      </c>
      <c r="C82" s="25">
        <v>1250460.2</v>
      </c>
      <c r="D82" s="62">
        <v>3015188462.8899999</v>
      </c>
      <c r="E82" s="64">
        <f t="shared" si="3"/>
        <v>4.1472041147353622E-4</v>
      </c>
      <c r="F82" s="63" t="s">
        <v>23</v>
      </c>
      <c r="G82" s="179"/>
    </row>
    <row r="83" spans="1:7" x14ac:dyDescent="0.2">
      <c r="A83" s="179"/>
      <c r="B83" s="18" t="s">
        <v>24</v>
      </c>
      <c r="C83" s="25">
        <v>2919288.5999999996</v>
      </c>
      <c r="D83" s="62">
        <v>3043252300.75</v>
      </c>
      <c r="E83" s="64">
        <f t="shared" si="3"/>
        <v>9.5926604550025316E-4</v>
      </c>
      <c r="F83" s="63" t="s">
        <v>24</v>
      </c>
      <c r="G83" s="179"/>
    </row>
    <row r="84" spans="1:7" x14ac:dyDescent="0.2">
      <c r="A84" s="179"/>
      <c r="B84" s="18" t="s">
        <v>25</v>
      </c>
      <c r="C84" s="25">
        <v>2402960.61</v>
      </c>
      <c r="D84" s="62">
        <v>2977686948.4000001</v>
      </c>
      <c r="E84" s="64">
        <f t="shared" si="3"/>
        <v>8.0698899905887764E-4</v>
      </c>
      <c r="F84" s="63" t="s">
        <v>25</v>
      </c>
      <c r="G84" s="179"/>
    </row>
    <row r="85" spans="1:7" x14ac:dyDescent="0.2">
      <c r="A85" s="179"/>
      <c r="B85" s="18" t="s">
        <v>26</v>
      </c>
      <c r="C85" s="25">
        <v>1330934.3799999999</v>
      </c>
      <c r="D85" s="62">
        <v>2949291389.5500002</v>
      </c>
      <c r="E85" s="64">
        <f t="shared" si="3"/>
        <v>4.5127259541590176E-4</v>
      </c>
      <c r="F85" s="63" t="s">
        <v>27</v>
      </c>
      <c r="G85" s="179"/>
    </row>
    <row r="86" spans="1:7" x14ac:dyDescent="0.2">
      <c r="A86" s="179"/>
      <c r="B86" s="18" t="s">
        <v>28</v>
      </c>
      <c r="C86" s="25">
        <v>1590406.04</v>
      </c>
      <c r="D86" s="62">
        <v>2989211611.8800001</v>
      </c>
      <c r="E86" s="64">
        <f>C86/D86</f>
        <v>5.3204866248988925E-4</v>
      </c>
      <c r="F86" s="63" t="s">
        <v>28</v>
      </c>
      <c r="G86" s="179"/>
    </row>
    <row r="87" spans="1:7" x14ac:dyDescent="0.2">
      <c r="A87" s="179"/>
      <c r="B87" s="18" t="s">
        <v>29</v>
      </c>
      <c r="C87" s="25">
        <v>1187953.56</v>
      </c>
      <c r="D87" s="62">
        <v>2910975672.0700002</v>
      </c>
      <c r="E87" s="64">
        <f t="shared" si="3"/>
        <v>4.080946369281211E-4</v>
      </c>
      <c r="F87" s="63" t="s">
        <v>30</v>
      </c>
      <c r="G87" s="179"/>
    </row>
    <row r="88" spans="1:7" x14ac:dyDescent="0.2">
      <c r="A88" s="179"/>
      <c r="B88" s="18" t="s">
        <v>31</v>
      </c>
      <c r="C88" s="25">
        <v>10012999.84</v>
      </c>
      <c r="D88" s="62">
        <v>2882698254.6100001</v>
      </c>
      <c r="E88" s="64">
        <f t="shared" si="3"/>
        <v>3.4734817714574353E-3</v>
      </c>
      <c r="F88" s="63" t="s">
        <v>31</v>
      </c>
      <c r="G88" s="179"/>
    </row>
    <row r="89" spans="1:7" x14ac:dyDescent="0.2">
      <c r="A89" s="180"/>
      <c r="B89" s="70" t="s">
        <v>32</v>
      </c>
      <c r="C89" s="72">
        <v>27704208.600000001</v>
      </c>
      <c r="D89" s="72">
        <v>2980862313.9200001</v>
      </c>
      <c r="E89" s="71">
        <f t="shared" si="3"/>
        <v>9.2940249103848818E-3</v>
      </c>
      <c r="F89" s="69" t="s">
        <v>32</v>
      </c>
      <c r="G89" s="180"/>
    </row>
    <row r="90" spans="1:7" x14ac:dyDescent="0.2">
      <c r="A90" s="178">
        <v>2016</v>
      </c>
      <c r="B90" s="21" t="s">
        <v>18</v>
      </c>
      <c r="C90" s="25">
        <v>3927671.77</v>
      </c>
      <c r="D90" s="62">
        <v>2956978252</v>
      </c>
      <c r="E90" s="64">
        <f t="shared" si="3"/>
        <v>1.3282721194663694E-3</v>
      </c>
      <c r="F90" s="63" t="s">
        <v>18</v>
      </c>
      <c r="G90" s="178">
        <v>2016</v>
      </c>
    </row>
    <row r="91" spans="1:7" x14ac:dyDescent="0.2">
      <c r="A91" s="179"/>
      <c r="B91" s="18" t="s">
        <v>19</v>
      </c>
      <c r="C91" s="25">
        <v>1652244.98</v>
      </c>
      <c r="D91" s="62">
        <v>2934742638.3899999</v>
      </c>
      <c r="E91" s="64">
        <f t="shared" si="3"/>
        <v>5.6299484608518231E-4</v>
      </c>
      <c r="F91" s="63" t="s">
        <v>19</v>
      </c>
      <c r="G91" s="179"/>
    </row>
    <row r="92" spans="1:7" x14ac:dyDescent="0.2">
      <c r="A92" s="179"/>
      <c r="B92" s="18" t="s">
        <v>20</v>
      </c>
      <c r="C92" s="25">
        <v>4521975.84</v>
      </c>
      <c r="D92" s="62">
        <v>2841350661.6399999</v>
      </c>
      <c r="E92" s="64">
        <f t="shared" si="3"/>
        <v>1.5914881260695782E-3</v>
      </c>
      <c r="F92" s="63" t="s">
        <v>20</v>
      </c>
      <c r="G92" s="179"/>
    </row>
    <row r="93" spans="1:7" x14ac:dyDescent="0.2">
      <c r="A93" s="179"/>
      <c r="B93" s="18" t="s">
        <v>21</v>
      </c>
      <c r="C93" s="25">
        <v>7383477.3600000003</v>
      </c>
      <c r="D93" s="62">
        <v>2837396624.21</v>
      </c>
      <c r="E93" s="64">
        <f t="shared" si="3"/>
        <v>2.6022013619811575E-3</v>
      </c>
      <c r="F93" s="63" t="s">
        <v>21</v>
      </c>
      <c r="G93" s="179"/>
    </row>
    <row r="94" spans="1:7" x14ac:dyDescent="0.2">
      <c r="A94" s="179"/>
      <c r="B94" s="18" t="s">
        <v>22</v>
      </c>
      <c r="C94" s="25">
        <v>861091.69</v>
      </c>
      <c r="D94" s="62">
        <v>2819247576.2399998</v>
      </c>
      <c r="E94" s="64">
        <f t="shared" ref="E94:E101" si="4">C94/D94</f>
        <v>3.0543315785995235E-4</v>
      </c>
      <c r="F94" s="63" t="s">
        <v>23</v>
      </c>
      <c r="G94" s="179"/>
    </row>
    <row r="95" spans="1:7" x14ac:dyDescent="0.2">
      <c r="A95" s="179"/>
      <c r="B95" s="18" t="s">
        <v>24</v>
      </c>
      <c r="C95" s="25">
        <v>880986.7</v>
      </c>
      <c r="D95" s="62">
        <v>2825518176.2600002</v>
      </c>
      <c r="E95" s="64">
        <f t="shared" si="4"/>
        <v>3.1179650777052114E-4</v>
      </c>
      <c r="F95" s="63" t="s">
        <v>34</v>
      </c>
      <c r="G95" s="179"/>
    </row>
    <row r="96" spans="1:7" x14ac:dyDescent="0.2">
      <c r="A96" s="179"/>
      <c r="B96" s="18" t="s">
        <v>25</v>
      </c>
      <c r="C96" s="25">
        <v>1551310.12</v>
      </c>
      <c r="D96" s="62">
        <v>2811374158.79</v>
      </c>
      <c r="E96" s="64">
        <f t="shared" si="4"/>
        <v>5.5179781572285474E-4</v>
      </c>
      <c r="F96" s="63" t="s">
        <v>67</v>
      </c>
      <c r="G96" s="179"/>
    </row>
    <row r="97" spans="1:7" x14ac:dyDescent="0.2">
      <c r="A97" s="179"/>
      <c r="B97" s="18" t="s">
        <v>26</v>
      </c>
      <c r="C97" s="25">
        <v>3089429.45</v>
      </c>
      <c r="D97" s="62">
        <v>2812652115.9699998</v>
      </c>
      <c r="E97" s="64">
        <f t="shared" si="4"/>
        <v>1.0984043964976978E-3</v>
      </c>
      <c r="F97" s="63" t="s">
        <v>27</v>
      </c>
      <c r="G97" s="179"/>
    </row>
    <row r="98" spans="1:7" x14ac:dyDescent="0.2">
      <c r="A98" s="179"/>
      <c r="B98" s="18" t="s">
        <v>28</v>
      </c>
      <c r="C98" s="25">
        <v>2397279.27</v>
      </c>
      <c r="D98" s="62">
        <v>2799517727.23</v>
      </c>
      <c r="E98" s="64">
        <f t="shared" si="4"/>
        <v>8.5631866041870096E-4</v>
      </c>
      <c r="F98" s="63" t="s">
        <v>28</v>
      </c>
      <c r="G98" s="179"/>
    </row>
    <row r="99" spans="1:7" x14ac:dyDescent="0.2">
      <c r="A99" s="179"/>
      <c r="B99" s="18" t="s">
        <v>29</v>
      </c>
      <c r="C99" s="25">
        <v>3243819.69</v>
      </c>
      <c r="D99" s="62">
        <v>2814047411.6199999</v>
      </c>
      <c r="E99" s="64">
        <f t="shared" si="4"/>
        <v>1.1527238939206741E-3</v>
      </c>
      <c r="F99" s="63" t="s">
        <v>30</v>
      </c>
      <c r="G99" s="179"/>
    </row>
    <row r="100" spans="1:7" x14ac:dyDescent="0.2">
      <c r="A100" s="179"/>
      <c r="B100" s="18" t="s">
        <v>31</v>
      </c>
      <c r="C100" s="25">
        <v>83830189.75</v>
      </c>
      <c r="D100" s="62">
        <v>2855237405.8499999</v>
      </c>
      <c r="E100" s="64">
        <f t="shared" si="4"/>
        <v>2.9360146927972834E-2</v>
      </c>
      <c r="F100" s="63" t="s">
        <v>31</v>
      </c>
      <c r="G100" s="179"/>
    </row>
    <row r="101" spans="1:7" x14ac:dyDescent="0.2">
      <c r="A101" s="180"/>
      <c r="B101" s="70" t="s">
        <v>32</v>
      </c>
      <c r="C101" s="132">
        <v>1835237.48</v>
      </c>
      <c r="D101" s="72">
        <v>2877783638.27</v>
      </c>
      <c r="E101" s="133">
        <f t="shared" si="4"/>
        <v>6.3772601094614116E-4</v>
      </c>
      <c r="F101" s="69" t="s">
        <v>32</v>
      </c>
      <c r="G101" s="180"/>
    </row>
    <row r="102" spans="1:7" x14ac:dyDescent="0.2">
      <c r="A102" s="178">
        <v>2017</v>
      </c>
      <c r="B102" s="21" t="s">
        <v>18</v>
      </c>
      <c r="C102" s="25">
        <v>2887650.3</v>
      </c>
      <c r="D102" s="62">
        <v>2902947948.1900001</v>
      </c>
      <c r="E102" s="64">
        <f t="shared" ref="E102:E106" si="5">C102/D102</f>
        <v>9.9473030572265735E-4</v>
      </c>
      <c r="F102" s="63" t="s">
        <v>18</v>
      </c>
      <c r="G102" s="178">
        <v>2017</v>
      </c>
    </row>
    <row r="103" spans="1:7" x14ac:dyDescent="0.2">
      <c r="A103" s="179"/>
      <c r="B103" s="18" t="s">
        <v>19</v>
      </c>
      <c r="C103" s="25">
        <v>9525258.7699999996</v>
      </c>
      <c r="D103" s="62">
        <v>2950854963.0900002</v>
      </c>
      <c r="E103" s="64">
        <f t="shared" si="5"/>
        <v>3.2279657553977458E-3</v>
      </c>
      <c r="F103" s="63" t="s">
        <v>19</v>
      </c>
      <c r="G103" s="179"/>
    </row>
    <row r="104" spans="1:7" x14ac:dyDescent="0.2">
      <c r="A104" s="179"/>
      <c r="B104" s="18" t="s">
        <v>20</v>
      </c>
      <c r="C104" s="25">
        <v>3597406.67</v>
      </c>
      <c r="D104" s="62">
        <v>2910550966.71</v>
      </c>
      <c r="E104" s="64">
        <f t="shared" si="5"/>
        <v>1.2359882067505593E-3</v>
      </c>
      <c r="F104" s="63" t="s">
        <v>20</v>
      </c>
      <c r="G104" s="179"/>
    </row>
    <row r="105" spans="1:7" x14ac:dyDescent="0.2">
      <c r="A105" s="179"/>
      <c r="B105" s="18" t="s">
        <v>21</v>
      </c>
      <c r="C105" s="25">
        <v>2926873.19</v>
      </c>
      <c r="D105" s="62">
        <v>2867129809.75</v>
      </c>
      <c r="E105" s="64">
        <f t="shared" si="5"/>
        <v>1.0208373475267271E-3</v>
      </c>
      <c r="F105" s="63" t="s">
        <v>21</v>
      </c>
      <c r="G105" s="179"/>
    </row>
    <row r="106" spans="1:7" x14ac:dyDescent="0.2">
      <c r="A106" s="179"/>
      <c r="B106" s="18" t="s">
        <v>22</v>
      </c>
      <c r="C106" s="25">
        <v>2628473.17</v>
      </c>
      <c r="D106" s="62">
        <v>2819056156.3499999</v>
      </c>
      <c r="E106" s="64">
        <f t="shared" si="5"/>
        <v>9.3239475349907218E-4</v>
      </c>
      <c r="F106" s="63" t="s">
        <v>23</v>
      </c>
      <c r="G106" s="179"/>
    </row>
    <row r="107" spans="1:7" x14ac:dyDescent="0.2">
      <c r="A107" s="179"/>
      <c r="B107" s="18" t="s">
        <v>24</v>
      </c>
      <c r="C107" s="25">
        <v>7678710.5599999996</v>
      </c>
      <c r="D107" s="62">
        <v>3240212847.27</v>
      </c>
      <c r="E107" s="64">
        <f t="shared" ref="E107:E112" si="6">C107/D107</f>
        <v>2.3698167132661053E-3</v>
      </c>
      <c r="F107" s="63" t="s">
        <v>34</v>
      </c>
      <c r="G107" s="179"/>
    </row>
    <row r="108" spans="1:7" x14ac:dyDescent="0.2">
      <c r="A108" s="179"/>
      <c r="B108" s="18" t="s">
        <v>25</v>
      </c>
      <c r="C108" s="25">
        <v>3249269.24</v>
      </c>
      <c r="D108" s="62">
        <v>2874018585.3600001</v>
      </c>
      <c r="E108" s="64">
        <f t="shared" si="6"/>
        <v>1.130566537235178E-3</v>
      </c>
      <c r="F108" s="63" t="s">
        <v>67</v>
      </c>
      <c r="G108" s="179"/>
    </row>
    <row r="109" spans="1:7" x14ac:dyDescent="0.2">
      <c r="A109" s="179"/>
      <c r="B109" s="18" t="s">
        <v>26</v>
      </c>
      <c r="C109" s="25">
        <v>2536366.98</v>
      </c>
      <c r="D109" s="62">
        <v>2858135824.5599999</v>
      </c>
      <c r="E109" s="64">
        <f t="shared" si="6"/>
        <v>8.8742003028861123E-4</v>
      </c>
      <c r="F109" s="63" t="s">
        <v>27</v>
      </c>
      <c r="G109" s="179"/>
    </row>
    <row r="110" spans="1:7" x14ac:dyDescent="0.2">
      <c r="A110" s="179"/>
      <c r="B110" s="18" t="s">
        <v>28</v>
      </c>
      <c r="C110" s="25">
        <v>721328.06</v>
      </c>
      <c r="D110" s="62">
        <v>2843403115.5100002</v>
      </c>
      <c r="E110" s="64">
        <f t="shared" si="6"/>
        <v>2.5368476810950558E-4</v>
      </c>
      <c r="F110" s="63" t="s">
        <v>28</v>
      </c>
      <c r="G110" s="179"/>
    </row>
    <row r="111" spans="1:7" x14ac:dyDescent="0.2">
      <c r="A111" s="179"/>
      <c r="B111" s="18" t="s">
        <v>29</v>
      </c>
      <c r="C111" s="25">
        <v>5385890.7300000004</v>
      </c>
      <c r="D111" s="62">
        <v>2784859694.9000001</v>
      </c>
      <c r="E111" s="64">
        <f t="shared" si="6"/>
        <v>1.933989974383036E-3</v>
      </c>
      <c r="F111" s="63" t="s">
        <v>30</v>
      </c>
      <c r="G111" s="179"/>
    </row>
    <row r="112" spans="1:7" x14ac:dyDescent="0.2">
      <c r="A112" s="179"/>
      <c r="B112" s="18" t="s">
        <v>31</v>
      </c>
      <c r="C112" s="25">
        <v>1407153.55</v>
      </c>
      <c r="D112" s="62">
        <v>2802908384.1900001</v>
      </c>
      <c r="E112" s="64">
        <f t="shared" si="6"/>
        <v>5.0203337288408985E-4</v>
      </c>
      <c r="F112" s="63" t="s">
        <v>31</v>
      </c>
      <c r="G112" s="179"/>
    </row>
    <row r="113" spans="1:7" x14ac:dyDescent="0.2">
      <c r="A113" s="179"/>
      <c r="B113" s="18" t="s">
        <v>32</v>
      </c>
      <c r="C113" s="25">
        <v>4910963.8499999996</v>
      </c>
      <c r="D113" s="62">
        <v>2854922533.4299998</v>
      </c>
      <c r="E113" s="64">
        <f t="shared" ref="E113:E117" si="7">C113/D113</f>
        <v>1.7201741176843081E-3</v>
      </c>
      <c r="F113" s="63" t="s">
        <v>32</v>
      </c>
      <c r="G113" s="179"/>
    </row>
    <row r="114" spans="1:7" x14ac:dyDescent="0.2">
      <c r="A114" s="178">
        <v>2018</v>
      </c>
      <c r="B114" s="21" t="s">
        <v>18</v>
      </c>
      <c r="C114" s="68">
        <v>4167982</v>
      </c>
      <c r="D114" s="67">
        <v>2980669462.0599999</v>
      </c>
      <c r="E114" s="66">
        <f t="shared" si="7"/>
        <v>1.3983375389498656E-3</v>
      </c>
      <c r="F114" s="65" t="s">
        <v>18</v>
      </c>
      <c r="G114" s="178">
        <v>2018</v>
      </c>
    </row>
    <row r="115" spans="1:7" x14ac:dyDescent="0.2">
      <c r="A115" s="179"/>
      <c r="B115" s="18" t="s">
        <v>19</v>
      </c>
      <c r="C115" s="25">
        <v>1293315</v>
      </c>
      <c r="D115" s="62">
        <v>2799218491.4099998</v>
      </c>
      <c r="E115" s="135">
        <f t="shared" si="7"/>
        <v>4.6202717078670829E-4</v>
      </c>
      <c r="F115" s="63" t="s">
        <v>19</v>
      </c>
      <c r="G115" s="179"/>
    </row>
    <row r="116" spans="1:7" x14ac:dyDescent="0.2">
      <c r="A116" s="179"/>
      <c r="B116" s="18" t="s">
        <v>20</v>
      </c>
      <c r="C116" s="25">
        <v>1412308.55</v>
      </c>
      <c r="D116" s="62">
        <v>2935306544.7800002</v>
      </c>
      <c r="E116" s="135">
        <f t="shared" si="7"/>
        <v>4.8114516438209077E-4</v>
      </c>
      <c r="F116" s="63" t="s">
        <v>20</v>
      </c>
      <c r="G116" s="179"/>
    </row>
    <row r="117" spans="1:7" x14ac:dyDescent="0.2">
      <c r="A117" s="179"/>
      <c r="B117" s="18" t="s">
        <v>21</v>
      </c>
      <c r="C117" s="25">
        <v>1180614.95</v>
      </c>
      <c r="D117" s="62">
        <v>2949650879.6799998</v>
      </c>
      <c r="E117" s="135">
        <f t="shared" si="7"/>
        <v>4.0025582625157386E-4</v>
      </c>
      <c r="F117" s="63" t="s">
        <v>21</v>
      </c>
      <c r="G117" s="179"/>
    </row>
    <row r="118" spans="1:7" x14ac:dyDescent="0.2">
      <c r="A118" s="179"/>
      <c r="B118" s="18" t="s">
        <v>22</v>
      </c>
      <c r="C118" s="25">
        <v>69773434.109999999</v>
      </c>
      <c r="D118" s="62">
        <v>2990788138.23</v>
      </c>
      <c r="E118" s="135">
        <f t="shared" ref="E118:E122" si="8">C118/D118</f>
        <v>2.3329447251082491E-2</v>
      </c>
      <c r="F118" s="63" t="s">
        <v>23</v>
      </c>
      <c r="G118" s="179"/>
    </row>
    <row r="119" spans="1:7" x14ac:dyDescent="0.2">
      <c r="A119" s="179"/>
      <c r="B119" s="18" t="s">
        <v>24</v>
      </c>
      <c r="C119" s="25">
        <v>3952758.55</v>
      </c>
      <c r="D119" s="62">
        <v>3021142085.77</v>
      </c>
      <c r="E119" s="135">
        <f t="shared" si="8"/>
        <v>1.3083656570202517E-3</v>
      </c>
      <c r="F119" s="63" t="s">
        <v>34</v>
      </c>
      <c r="G119" s="179"/>
    </row>
    <row r="120" spans="1:7" x14ac:dyDescent="0.2">
      <c r="A120" s="179"/>
      <c r="B120" s="18" t="s">
        <v>25</v>
      </c>
      <c r="C120" s="25">
        <v>1559196.03</v>
      </c>
      <c r="D120" s="62">
        <v>3076920246.1500001</v>
      </c>
      <c r="E120" s="135">
        <f t="shared" si="8"/>
        <v>5.0673917595067534E-4</v>
      </c>
      <c r="F120" s="63" t="s">
        <v>67</v>
      </c>
      <c r="G120" s="179"/>
    </row>
    <row r="121" spans="1:7" x14ac:dyDescent="0.2">
      <c r="A121" s="179"/>
      <c r="B121" s="18" t="s">
        <v>26</v>
      </c>
      <c r="C121" s="25">
        <v>4035053.52</v>
      </c>
      <c r="D121" s="62">
        <v>2974202572.0799999</v>
      </c>
      <c r="E121" s="135">
        <f t="shared" si="8"/>
        <v>1.3566841606145533E-3</v>
      </c>
      <c r="F121" s="63" t="s">
        <v>27</v>
      </c>
      <c r="G121" s="179"/>
    </row>
    <row r="122" spans="1:7" x14ac:dyDescent="0.2">
      <c r="A122" s="179"/>
      <c r="B122" s="18" t="s">
        <v>28</v>
      </c>
      <c r="C122" s="25">
        <v>52077190.990000002</v>
      </c>
      <c r="D122" s="62">
        <v>2978029946.6500001</v>
      </c>
      <c r="E122" s="135">
        <f t="shared" si="8"/>
        <v>1.7487128042007059E-2</v>
      </c>
      <c r="F122" s="63" t="s">
        <v>28</v>
      </c>
      <c r="G122" s="179"/>
    </row>
    <row r="123" spans="1:7" x14ac:dyDescent="0.2">
      <c r="A123" s="179"/>
      <c r="B123" s="18" t="s">
        <v>29</v>
      </c>
      <c r="C123" s="25">
        <v>5739396.4100000001</v>
      </c>
      <c r="D123" s="62">
        <v>3006253379.4400001</v>
      </c>
      <c r="E123" s="135">
        <f>C123/D123</f>
        <v>1.9091525848260753E-3</v>
      </c>
      <c r="F123" s="63" t="s">
        <v>30</v>
      </c>
      <c r="G123" s="179"/>
    </row>
    <row r="124" spans="1:7" x14ac:dyDescent="0.2">
      <c r="A124" s="179"/>
      <c r="B124" s="18" t="s">
        <v>31</v>
      </c>
      <c r="C124" s="25">
        <v>665127</v>
      </c>
      <c r="D124" s="62">
        <v>3010734471.9099998</v>
      </c>
      <c r="E124" s="135">
        <f>C124/D124</f>
        <v>2.2091851878855515E-4</v>
      </c>
      <c r="F124" s="63" t="s">
        <v>31</v>
      </c>
      <c r="G124" s="179"/>
    </row>
    <row r="125" spans="1:7" x14ac:dyDescent="0.2">
      <c r="A125" s="179"/>
      <c r="B125" s="18" t="s">
        <v>32</v>
      </c>
      <c r="C125" s="25">
        <v>1499064.88</v>
      </c>
      <c r="D125" s="62">
        <v>3045120878.5799999</v>
      </c>
      <c r="E125" s="135">
        <f>C125/D125</f>
        <v>4.9228419487210755E-4</v>
      </c>
      <c r="F125" s="63" t="s">
        <v>32</v>
      </c>
      <c r="G125" s="179"/>
    </row>
    <row r="126" spans="1:7" x14ac:dyDescent="0.2">
      <c r="A126" s="178">
        <v>2019</v>
      </c>
      <c r="B126" s="21" t="s">
        <v>18</v>
      </c>
      <c r="C126" s="68">
        <v>127977.53</v>
      </c>
      <c r="D126" s="67">
        <v>2988366578.5500002</v>
      </c>
      <c r="E126" s="138">
        <f>C126/D126</f>
        <v>4.2825244706791157E-5</v>
      </c>
      <c r="F126" s="65" t="s">
        <v>18</v>
      </c>
      <c r="G126" s="178">
        <v>2019</v>
      </c>
    </row>
    <row r="127" spans="1:7" x14ac:dyDescent="0.2">
      <c r="A127" s="179"/>
      <c r="B127" s="18" t="s">
        <v>19</v>
      </c>
      <c r="C127" s="25">
        <v>683119.45</v>
      </c>
      <c r="D127" s="62">
        <v>3030151538.3800001</v>
      </c>
      <c r="E127" s="135">
        <v>2.2544068880634723E-4</v>
      </c>
      <c r="F127" s="63" t="s">
        <v>19</v>
      </c>
      <c r="G127" s="179"/>
    </row>
    <row r="128" spans="1:7" x14ac:dyDescent="0.2">
      <c r="A128" s="179"/>
      <c r="B128" s="18" t="s">
        <v>20</v>
      </c>
      <c r="C128" s="25">
        <v>1020059.95</v>
      </c>
      <c r="D128" s="62">
        <v>3110561120.54</v>
      </c>
      <c r="E128" s="135">
        <f t="shared" ref="E128:E135" si="9">C128/D128</f>
        <v>3.2793438562072534E-4</v>
      </c>
      <c r="F128" s="63" t="s">
        <v>20</v>
      </c>
      <c r="G128" s="179"/>
    </row>
    <row r="129" spans="1:7" x14ac:dyDescent="0.2">
      <c r="A129" s="179"/>
      <c r="B129" s="18" t="s">
        <v>21</v>
      </c>
      <c r="C129" s="25">
        <v>118166647.28</v>
      </c>
      <c r="D129" s="62">
        <v>3116841295.0300002</v>
      </c>
      <c r="E129" s="135">
        <f t="shared" si="9"/>
        <v>3.7912308037122124E-2</v>
      </c>
      <c r="F129" s="63" t="s">
        <v>21</v>
      </c>
      <c r="G129" s="179"/>
    </row>
    <row r="130" spans="1:7" x14ac:dyDescent="0.2">
      <c r="A130" s="179"/>
      <c r="B130" s="18" t="s">
        <v>22</v>
      </c>
      <c r="C130" s="25">
        <v>74830609.689999998</v>
      </c>
      <c r="D130" s="62">
        <v>3175645443.9099998</v>
      </c>
      <c r="E130" s="135">
        <f t="shared" si="9"/>
        <v>2.3563905672626076E-2</v>
      </c>
      <c r="F130" s="63" t="s">
        <v>23</v>
      </c>
      <c r="G130" s="179"/>
    </row>
    <row r="131" spans="1:7" x14ac:dyDescent="0.2">
      <c r="A131" s="179"/>
      <c r="B131" s="18" t="s">
        <v>24</v>
      </c>
      <c r="C131" s="25">
        <v>1081841</v>
      </c>
      <c r="D131" s="62">
        <v>3477474211</v>
      </c>
      <c r="E131" s="135">
        <f t="shared" si="9"/>
        <v>3.1109964714559315E-4</v>
      </c>
      <c r="F131" s="63" t="s">
        <v>34</v>
      </c>
      <c r="G131" s="179"/>
    </row>
    <row r="132" spans="1:7" x14ac:dyDescent="0.2">
      <c r="A132" s="179"/>
      <c r="B132" s="18" t="s">
        <v>25</v>
      </c>
      <c r="C132" s="25">
        <v>36809577.57</v>
      </c>
      <c r="D132" s="62">
        <v>3479133821</v>
      </c>
      <c r="E132" s="135">
        <f t="shared" si="9"/>
        <v>1.0580098226695948E-2</v>
      </c>
      <c r="F132" s="63" t="s">
        <v>67</v>
      </c>
      <c r="G132" s="179"/>
    </row>
    <row r="133" spans="1:7" x14ac:dyDescent="0.2">
      <c r="A133" s="179"/>
      <c r="B133" s="18" t="s">
        <v>26</v>
      </c>
      <c r="C133" s="25">
        <v>573449.44999999995</v>
      </c>
      <c r="D133" s="62">
        <v>3501811002.2600002</v>
      </c>
      <c r="E133" s="135">
        <f t="shared" si="9"/>
        <v>1.6375796684341528E-4</v>
      </c>
      <c r="F133" s="63" t="s">
        <v>27</v>
      </c>
      <c r="G133" s="179"/>
    </row>
    <row r="134" spans="1:7" x14ac:dyDescent="0.2">
      <c r="A134" s="179"/>
      <c r="B134" s="18" t="s">
        <v>28</v>
      </c>
      <c r="C134" s="25">
        <v>57276579.689999998</v>
      </c>
      <c r="D134" s="62">
        <v>3443331316.4000001</v>
      </c>
      <c r="E134" s="135">
        <f t="shared" si="9"/>
        <v>1.6634059992194597E-2</v>
      </c>
      <c r="F134" s="63" t="s">
        <v>28</v>
      </c>
      <c r="G134" s="179"/>
    </row>
    <row r="135" spans="1:7" x14ac:dyDescent="0.2">
      <c r="A135" s="179"/>
      <c r="B135" s="18" t="s">
        <v>29</v>
      </c>
      <c r="C135" s="25">
        <v>2383220.5299999998</v>
      </c>
      <c r="D135" s="62">
        <v>3455701944.5</v>
      </c>
      <c r="E135" s="135">
        <f t="shared" si="9"/>
        <v>6.8964875104262616E-4</v>
      </c>
      <c r="F135" s="63" t="s">
        <v>30</v>
      </c>
      <c r="G135" s="179"/>
    </row>
    <row r="136" spans="1:7" x14ac:dyDescent="0.2">
      <c r="A136" s="179"/>
      <c r="B136" s="18" t="s">
        <v>31</v>
      </c>
      <c r="C136" s="25">
        <v>20591598.93</v>
      </c>
      <c r="D136" s="62">
        <v>3474876379.3499999</v>
      </c>
      <c r="E136" s="135">
        <f t="shared" ref="E136" si="10">C136/D136</f>
        <v>5.9258507877773207E-3</v>
      </c>
      <c r="F136" s="63" t="s">
        <v>31</v>
      </c>
      <c r="G136" s="179"/>
    </row>
    <row r="137" spans="1:7" x14ac:dyDescent="0.2">
      <c r="A137" s="180"/>
      <c r="B137" s="70" t="s">
        <v>32</v>
      </c>
      <c r="C137" s="29">
        <v>4630754.6900000004</v>
      </c>
      <c r="D137" s="72">
        <v>3455121549.7199998</v>
      </c>
      <c r="E137" s="133">
        <f t="shared" ref="E137:E141" si="11">C137/D137</f>
        <v>1.3402581134592134E-3</v>
      </c>
      <c r="F137" s="69" t="s">
        <v>32</v>
      </c>
      <c r="G137" s="180"/>
    </row>
    <row r="138" spans="1:7" x14ac:dyDescent="0.2">
      <c r="A138" s="178">
        <v>2020</v>
      </c>
      <c r="B138" s="21" t="s">
        <v>18</v>
      </c>
      <c r="C138" s="68">
        <v>7762017.71</v>
      </c>
      <c r="D138" s="67">
        <v>3467721830.6500001</v>
      </c>
      <c r="E138" s="138">
        <f t="shared" si="11"/>
        <v>2.2383622704088306E-3</v>
      </c>
      <c r="F138" s="65" t="s">
        <v>18</v>
      </c>
      <c r="G138" s="178">
        <v>2020</v>
      </c>
    </row>
    <row r="139" spans="1:7" x14ac:dyDescent="0.2">
      <c r="A139" s="179"/>
      <c r="B139" s="18" t="s">
        <v>19</v>
      </c>
      <c r="C139" s="25">
        <v>1369255.72</v>
      </c>
      <c r="D139" s="62">
        <v>3440000384.25</v>
      </c>
      <c r="E139" s="135">
        <f t="shared" si="11"/>
        <v>3.980394090271387E-4</v>
      </c>
      <c r="F139" s="63" t="s">
        <v>19</v>
      </c>
      <c r="G139" s="179"/>
    </row>
    <row r="140" spans="1:7" x14ac:dyDescent="0.2">
      <c r="A140" s="179"/>
      <c r="B140" s="18" t="s">
        <v>20</v>
      </c>
      <c r="C140" s="25">
        <v>1485330.49</v>
      </c>
      <c r="D140" s="62">
        <v>3324304898.8699999</v>
      </c>
      <c r="E140" s="135">
        <f t="shared" si="11"/>
        <v>4.4680934366306008E-4</v>
      </c>
      <c r="F140" s="63" t="s">
        <v>20</v>
      </c>
      <c r="G140" s="179"/>
    </row>
    <row r="141" spans="1:7" x14ac:dyDescent="0.2">
      <c r="A141" s="179"/>
      <c r="B141" s="18" t="s">
        <v>21</v>
      </c>
      <c r="C141" s="25">
        <v>287155.40000000002</v>
      </c>
      <c r="D141" s="62">
        <v>3375363482.2800002</v>
      </c>
      <c r="E141" s="135">
        <f t="shared" si="11"/>
        <v>8.5073919151969817E-5</v>
      </c>
      <c r="F141" s="63" t="s">
        <v>21</v>
      </c>
      <c r="G141" s="179"/>
    </row>
    <row r="142" spans="1:7" x14ac:dyDescent="0.2">
      <c r="A142" s="179"/>
      <c r="B142" s="18" t="s">
        <v>22</v>
      </c>
      <c r="C142" s="25">
        <v>2891927.67</v>
      </c>
      <c r="D142" s="62">
        <v>3374562833.3299999</v>
      </c>
      <c r="E142" s="135">
        <f t="shared" ref="E142:E144" si="12">C142/D142</f>
        <v>8.5697846293952742E-4</v>
      </c>
      <c r="F142" s="63" t="s">
        <v>23</v>
      </c>
      <c r="G142" s="179"/>
    </row>
    <row r="143" spans="1:7" x14ac:dyDescent="0.2">
      <c r="A143" s="179"/>
      <c r="B143" s="18" t="s">
        <v>24</v>
      </c>
      <c r="C143" s="25">
        <v>371346.94</v>
      </c>
      <c r="D143" s="62">
        <v>3379547562.5300002</v>
      </c>
      <c r="E143" s="135">
        <f t="shared" si="12"/>
        <v>1.0988066690264358E-4</v>
      </c>
      <c r="F143" s="63" t="s">
        <v>34</v>
      </c>
      <c r="G143" s="179"/>
    </row>
    <row r="144" spans="1:7" x14ac:dyDescent="0.2">
      <c r="A144" s="179"/>
      <c r="B144" s="18" t="s">
        <v>25</v>
      </c>
      <c r="C144" s="25">
        <v>505953.99</v>
      </c>
      <c r="D144" s="62">
        <v>3344512124.5300002</v>
      </c>
      <c r="E144" s="135">
        <f t="shared" si="12"/>
        <v>1.5127886255490882E-4</v>
      </c>
      <c r="F144" s="63" t="s">
        <v>67</v>
      </c>
      <c r="G144" s="179"/>
    </row>
    <row r="145" spans="1:7" x14ac:dyDescent="0.2">
      <c r="A145" s="179"/>
      <c r="B145" s="18" t="s">
        <v>26</v>
      </c>
      <c r="C145" s="25">
        <v>543514.48</v>
      </c>
      <c r="D145" s="62">
        <v>3336412784.4499998</v>
      </c>
      <c r="E145" s="135">
        <f t="shared" ref="E145" si="13">C145/D145</f>
        <v>1.6290384766931562E-4</v>
      </c>
      <c r="F145" s="63" t="s">
        <v>27</v>
      </c>
      <c r="G145" s="179"/>
    </row>
    <row r="146" spans="1:7" x14ac:dyDescent="0.2">
      <c r="A146" s="179"/>
      <c r="B146" s="18" t="s">
        <v>28</v>
      </c>
      <c r="C146" s="25">
        <v>6089695.9400000004</v>
      </c>
      <c r="D146" s="62">
        <v>3309854333.3200002</v>
      </c>
      <c r="E146" s="135">
        <f t="shared" ref="E146:E152" si="14">C146/D146</f>
        <v>1.8398682620850077E-3</v>
      </c>
      <c r="F146" s="63" t="s">
        <v>28</v>
      </c>
      <c r="G146" s="179"/>
    </row>
    <row r="147" spans="1:7" x14ac:dyDescent="0.2">
      <c r="A147" s="179"/>
      <c r="B147" s="18" t="s">
        <v>29</v>
      </c>
      <c r="C147" s="25">
        <v>7445466.2699999996</v>
      </c>
      <c r="D147" s="62">
        <v>3296638082.5100002</v>
      </c>
      <c r="E147" s="135">
        <f t="shared" si="14"/>
        <v>2.2585027787858222E-3</v>
      </c>
      <c r="F147" s="63" t="s">
        <v>30</v>
      </c>
      <c r="G147" s="179"/>
    </row>
    <row r="148" spans="1:7" x14ac:dyDescent="0.2">
      <c r="A148" s="179"/>
      <c r="B148" s="18" t="s">
        <v>31</v>
      </c>
      <c r="C148" s="25">
        <v>417780.08</v>
      </c>
      <c r="D148" s="62">
        <v>3198217024.4299998</v>
      </c>
      <c r="E148" s="135">
        <f t="shared" ref="E148" si="15">C148/D148</f>
        <v>1.3062905888147432E-4</v>
      </c>
      <c r="F148" s="63" t="s">
        <v>31</v>
      </c>
      <c r="G148" s="179"/>
    </row>
    <row r="149" spans="1:7" x14ac:dyDescent="0.2">
      <c r="A149" s="180"/>
      <c r="B149" s="70" t="s">
        <v>32</v>
      </c>
      <c r="C149" s="29">
        <v>2193309.0699999998</v>
      </c>
      <c r="D149" s="72">
        <v>3177734503.3899999</v>
      </c>
      <c r="E149" s="133">
        <f t="shared" si="14"/>
        <v>6.9021155406790054E-4</v>
      </c>
      <c r="F149" s="69" t="s">
        <v>32</v>
      </c>
      <c r="G149" s="180"/>
    </row>
    <row r="150" spans="1:7" x14ac:dyDescent="0.2">
      <c r="A150" s="178">
        <v>2021</v>
      </c>
      <c r="B150" s="18" t="s">
        <v>18</v>
      </c>
      <c r="C150" s="25">
        <v>7835525.0700000003</v>
      </c>
      <c r="D150" s="67">
        <v>3174002331.48</v>
      </c>
      <c r="E150" s="138">
        <f t="shared" si="14"/>
        <v>2.4686576289773506E-3</v>
      </c>
      <c r="F150" s="63" t="s">
        <v>18</v>
      </c>
      <c r="G150" s="178">
        <v>2021</v>
      </c>
    </row>
    <row r="151" spans="1:7" x14ac:dyDescent="0.2">
      <c r="A151" s="179"/>
      <c r="B151" s="18" t="s">
        <v>19</v>
      </c>
      <c r="C151" s="25">
        <v>485197.76</v>
      </c>
      <c r="D151" s="62">
        <v>3186724892.46</v>
      </c>
      <c r="E151" s="135">
        <f t="shared" si="14"/>
        <v>1.52255929323554E-4</v>
      </c>
      <c r="F151" s="63" t="s">
        <v>19</v>
      </c>
      <c r="G151" s="179"/>
    </row>
    <row r="152" spans="1:7" x14ac:dyDescent="0.2">
      <c r="A152" s="179"/>
      <c r="B152" s="18" t="s">
        <v>20</v>
      </c>
      <c r="C152" s="25">
        <v>12063732.32</v>
      </c>
      <c r="D152" s="62">
        <v>3198951808.5300002</v>
      </c>
      <c r="E152" s="135">
        <f t="shared" si="14"/>
        <v>3.7711516278026058E-3</v>
      </c>
      <c r="F152" s="63" t="s">
        <v>20</v>
      </c>
      <c r="G152" s="179"/>
    </row>
    <row r="153" spans="1:7" x14ac:dyDescent="0.2">
      <c r="A153" s="179"/>
      <c r="B153" s="18" t="s">
        <v>21</v>
      </c>
      <c r="C153" s="25">
        <v>527347.59</v>
      </c>
      <c r="D153" s="62">
        <v>3182370187.6300001</v>
      </c>
      <c r="E153" s="135">
        <f t="shared" ref="E153:E154" si="16">C153/D153</f>
        <v>1.6570906554172141E-4</v>
      </c>
      <c r="F153" s="63" t="s">
        <v>21</v>
      </c>
      <c r="G153" s="179"/>
    </row>
    <row r="154" spans="1:7" x14ac:dyDescent="0.2">
      <c r="A154" s="179"/>
      <c r="B154" s="18" t="s">
        <v>22</v>
      </c>
      <c r="C154" s="25">
        <v>8768927.9600000009</v>
      </c>
      <c r="D154" s="62">
        <v>3224269434.2600002</v>
      </c>
      <c r="E154" s="135">
        <f t="shared" si="16"/>
        <v>2.7196635203076791E-3</v>
      </c>
      <c r="F154" s="63" t="s">
        <v>23</v>
      </c>
      <c r="G154" s="179"/>
    </row>
    <row r="155" spans="1:7" x14ac:dyDescent="0.2">
      <c r="A155" s="179"/>
      <c r="B155" s="18" t="s">
        <v>24</v>
      </c>
      <c r="C155" s="25">
        <v>1146926.1299999999</v>
      </c>
      <c r="D155" s="62">
        <v>3157759595</v>
      </c>
      <c r="E155" s="135">
        <f t="shared" ref="E155" si="17">C155/D155</f>
        <v>3.6320881799109848E-4</v>
      </c>
      <c r="F155" s="63" t="s">
        <v>34</v>
      </c>
      <c r="G155" s="179"/>
    </row>
    <row r="156" spans="1:7" x14ac:dyDescent="0.2">
      <c r="A156" s="179"/>
      <c r="B156" s="18" t="s">
        <v>25</v>
      </c>
      <c r="C156" s="25">
        <v>2347456.92</v>
      </c>
      <c r="D156" s="62">
        <v>3169148696.1599998</v>
      </c>
      <c r="E156" s="135">
        <f t="shared" ref="E156:E160" si="18">C156/D156</f>
        <v>7.4072160856458735E-4</v>
      </c>
      <c r="F156" s="63" t="s">
        <v>67</v>
      </c>
      <c r="G156" s="179"/>
    </row>
    <row r="157" spans="1:7" x14ac:dyDescent="0.2">
      <c r="A157" s="179"/>
      <c r="B157" s="18" t="s">
        <v>26</v>
      </c>
      <c r="C157" s="25">
        <v>340541.27</v>
      </c>
      <c r="D157" s="62">
        <v>3200306252.5100002</v>
      </c>
      <c r="E157" s="135">
        <f t="shared" si="18"/>
        <v>1.0640896312123675E-4</v>
      </c>
      <c r="F157" s="63" t="s">
        <v>27</v>
      </c>
      <c r="G157" s="179"/>
    </row>
    <row r="158" spans="1:7" x14ac:dyDescent="0.2">
      <c r="A158" s="179"/>
      <c r="B158" s="18" t="s">
        <v>28</v>
      </c>
      <c r="C158" s="25">
        <v>590724.88</v>
      </c>
      <c r="D158" s="51">
        <v>3206913289.2399998</v>
      </c>
      <c r="E158" s="135">
        <f t="shared" si="18"/>
        <v>1.8420357107316572E-4</v>
      </c>
      <c r="F158" s="63" t="s">
        <v>28</v>
      </c>
      <c r="G158" s="179"/>
    </row>
    <row r="159" spans="1:7" x14ac:dyDescent="0.2">
      <c r="A159" s="179"/>
      <c r="B159" s="18" t="s">
        <v>29</v>
      </c>
      <c r="C159" s="25">
        <v>5814109.2800000003</v>
      </c>
      <c r="D159" s="51">
        <v>3180725887.3400002</v>
      </c>
      <c r="E159" s="135">
        <f t="shared" si="18"/>
        <v>1.8279189989748737E-3</v>
      </c>
      <c r="F159" s="63" t="s">
        <v>29</v>
      </c>
      <c r="G159" s="179"/>
    </row>
    <row r="160" spans="1:7" x14ac:dyDescent="0.2">
      <c r="A160" s="179"/>
      <c r="B160" s="18" t="s">
        <v>31</v>
      </c>
      <c r="C160" s="25">
        <v>5890571.8600000003</v>
      </c>
      <c r="D160" s="51">
        <v>3135966761.1799998</v>
      </c>
      <c r="E160" s="135">
        <f t="shared" si="18"/>
        <v>1.8783910381063795E-3</v>
      </c>
      <c r="F160" s="63" t="s">
        <v>31</v>
      </c>
      <c r="G160" s="179"/>
    </row>
    <row r="161" spans="1:7" x14ac:dyDescent="0.2">
      <c r="A161" s="179"/>
      <c r="B161" s="18" t="s">
        <v>32</v>
      </c>
      <c r="C161" s="25">
        <v>656817.56999999995</v>
      </c>
      <c r="D161" s="51">
        <v>3188749147.75</v>
      </c>
      <c r="E161" s="135">
        <f t="shared" ref="E161:E165" si="19">C161/D161</f>
        <v>2.0597969284082891E-4</v>
      </c>
      <c r="F161" s="63" t="s">
        <v>32</v>
      </c>
      <c r="G161" s="179"/>
    </row>
    <row r="162" spans="1:7" x14ac:dyDescent="0.2">
      <c r="A162" s="178">
        <v>2022</v>
      </c>
      <c r="B162" s="21" t="s">
        <v>18</v>
      </c>
      <c r="C162" s="154">
        <v>295936.51</v>
      </c>
      <c r="D162" s="67">
        <v>3196317318.7399998</v>
      </c>
      <c r="E162" s="138">
        <f t="shared" si="19"/>
        <v>9.2586711671248988E-5</v>
      </c>
      <c r="F162" s="65" t="s">
        <v>18</v>
      </c>
      <c r="G162" s="178">
        <v>2022</v>
      </c>
    </row>
    <row r="163" spans="1:7" x14ac:dyDescent="0.2">
      <c r="A163" s="179"/>
      <c r="B163" s="18" t="s">
        <v>19</v>
      </c>
      <c r="C163" s="25">
        <v>196103.49</v>
      </c>
      <c r="D163" s="62">
        <v>3196346263.4000001</v>
      </c>
      <c r="E163" s="135">
        <f t="shared" si="19"/>
        <v>6.1352392337932072E-5</v>
      </c>
      <c r="F163" s="63" t="s">
        <v>19</v>
      </c>
      <c r="G163" s="179"/>
    </row>
    <row r="164" spans="1:7" x14ac:dyDescent="0.2">
      <c r="A164" s="179"/>
      <c r="B164" s="18" t="s">
        <v>20</v>
      </c>
      <c r="C164" s="25">
        <v>1473592.95</v>
      </c>
      <c r="D164" s="62">
        <v>3202922027.75</v>
      </c>
      <c r="E164" s="135">
        <f t="shared" ref="E164" si="20">C164/D164</f>
        <v>4.6007768444965074E-4</v>
      </c>
      <c r="F164" s="63" t="s">
        <v>20</v>
      </c>
      <c r="G164" s="179"/>
    </row>
    <row r="165" spans="1:7" ht="11.25" customHeight="1" x14ac:dyDescent="0.2">
      <c r="A165" s="179"/>
      <c r="B165" s="18" t="s">
        <v>21</v>
      </c>
      <c r="C165" s="38">
        <v>111308.18</v>
      </c>
      <c r="D165" s="62">
        <v>3273764068.8499999</v>
      </c>
      <c r="E165" s="135">
        <f t="shared" si="19"/>
        <v>3.4000061598543987E-5</v>
      </c>
      <c r="F165" s="63" t="s">
        <v>21</v>
      </c>
      <c r="G165" s="179"/>
    </row>
    <row r="166" spans="1:7" ht="12.75" customHeight="1" x14ac:dyDescent="0.2">
      <c r="A166" s="179"/>
      <c r="B166" s="18" t="s">
        <v>22</v>
      </c>
      <c r="C166" s="25">
        <v>24665555.969999999</v>
      </c>
      <c r="D166" s="62">
        <v>3264702901.48</v>
      </c>
      <c r="E166" s="135">
        <f t="shared" ref="E166:E171" si="21">C166/D166</f>
        <v>7.5552222405347418E-3</v>
      </c>
      <c r="F166" s="63" t="s">
        <v>23</v>
      </c>
      <c r="G166" s="179"/>
    </row>
    <row r="167" spans="1:7" ht="12.75" customHeight="1" x14ac:dyDescent="0.2">
      <c r="A167" s="179"/>
      <c r="B167" s="18" t="s">
        <v>24</v>
      </c>
      <c r="C167" s="25">
        <v>3270415.8</v>
      </c>
      <c r="D167" s="62">
        <v>3281036707.5</v>
      </c>
      <c r="E167" s="135">
        <f t="shared" si="21"/>
        <v>9.9676294158010425E-4</v>
      </c>
      <c r="F167" s="63" t="s">
        <v>34</v>
      </c>
      <c r="G167" s="179"/>
    </row>
    <row r="168" spans="1:7" ht="12.75" customHeight="1" x14ac:dyDescent="0.2">
      <c r="A168" s="179"/>
      <c r="B168" s="18" t="s">
        <v>25</v>
      </c>
      <c r="C168" s="25">
        <v>253253.93</v>
      </c>
      <c r="D168" s="62">
        <v>3286669455.1799998</v>
      </c>
      <c r="E168" s="135">
        <f t="shared" si="21"/>
        <v>7.7054882900029912E-5</v>
      </c>
      <c r="F168" s="63" t="s">
        <v>67</v>
      </c>
      <c r="G168" s="179"/>
    </row>
    <row r="169" spans="1:7" ht="12.75" customHeight="1" x14ac:dyDescent="0.2">
      <c r="A169" s="179"/>
      <c r="B169" s="18" t="s">
        <v>26</v>
      </c>
      <c r="C169" s="25">
        <v>473783.62</v>
      </c>
      <c r="D169" s="62">
        <v>3283509646.0100002</v>
      </c>
      <c r="E169" s="135">
        <f t="shared" si="21"/>
        <v>1.4429183132619219E-4</v>
      </c>
      <c r="F169" s="63" t="s">
        <v>27</v>
      </c>
      <c r="G169" s="179"/>
    </row>
    <row r="170" spans="1:7" ht="12.75" customHeight="1" x14ac:dyDescent="0.2">
      <c r="A170" s="179"/>
      <c r="B170" s="18" t="s">
        <v>28</v>
      </c>
      <c r="C170" s="25">
        <v>19240930.440000001</v>
      </c>
      <c r="D170" s="62">
        <v>3279829217.3400002</v>
      </c>
      <c r="E170" s="135">
        <f t="shared" si="21"/>
        <v>5.8664427825314445E-3</v>
      </c>
      <c r="F170" s="63" t="s">
        <v>28</v>
      </c>
      <c r="G170" s="179"/>
    </row>
    <row r="171" spans="1:7" ht="12.75" customHeight="1" x14ac:dyDescent="0.2">
      <c r="A171" s="179"/>
      <c r="B171" s="18" t="s">
        <v>79</v>
      </c>
      <c r="C171" s="25">
        <v>1203509.67</v>
      </c>
      <c r="D171" s="62">
        <v>3335609524.21</v>
      </c>
      <c r="E171" s="135">
        <f t="shared" si="21"/>
        <v>3.6080652164615615E-4</v>
      </c>
      <c r="F171" s="63" t="s">
        <v>78</v>
      </c>
      <c r="G171" s="179"/>
    </row>
    <row r="172" spans="1:7" ht="12.75" customHeight="1" x14ac:dyDescent="0.2">
      <c r="A172" s="179"/>
      <c r="B172" s="18" t="s">
        <v>31</v>
      </c>
      <c r="C172" s="25">
        <v>14033665.689999999</v>
      </c>
      <c r="D172" s="25">
        <v>3310184259.1799998</v>
      </c>
      <c r="E172" s="135">
        <f t="shared" ref="E172:E188" si="22">C172/D172</f>
        <v>4.2395421496797354E-3</v>
      </c>
      <c r="F172" s="63" t="s">
        <v>31</v>
      </c>
      <c r="G172" s="179"/>
    </row>
    <row r="173" spans="1:7" ht="12.75" customHeight="1" x14ac:dyDescent="0.2">
      <c r="A173" s="180"/>
      <c r="B173" s="18" t="s">
        <v>32</v>
      </c>
      <c r="C173" s="132">
        <v>12964599.470000001</v>
      </c>
      <c r="D173" s="29">
        <v>3560924526.1900001</v>
      </c>
      <c r="E173" s="133">
        <f t="shared" si="22"/>
        <v>3.6407959153999347E-3</v>
      </c>
      <c r="F173" s="63" t="s">
        <v>32</v>
      </c>
      <c r="G173" s="180"/>
    </row>
    <row r="174" spans="1:7" ht="12.75" customHeight="1" x14ac:dyDescent="0.2">
      <c r="A174" s="178">
        <v>2023</v>
      </c>
      <c r="B174" s="21" t="s">
        <v>18</v>
      </c>
      <c r="C174" s="25">
        <v>894136.54</v>
      </c>
      <c r="D174" s="25">
        <v>3571055024.8000002</v>
      </c>
      <c r="E174" s="138">
        <f t="shared" si="22"/>
        <v>2.5038441967162821E-4</v>
      </c>
      <c r="F174" s="65" t="s">
        <v>18</v>
      </c>
      <c r="G174" s="178">
        <v>2023</v>
      </c>
    </row>
    <row r="175" spans="1:7" ht="12.75" customHeight="1" x14ac:dyDescent="0.2">
      <c r="A175" s="179"/>
      <c r="B175" s="18" t="s">
        <v>19</v>
      </c>
      <c r="C175" s="25">
        <v>1499427.45</v>
      </c>
      <c r="D175" s="25">
        <v>3527613245.5900002</v>
      </c>
      <c r="E175" s="135">
        <f t="shared" si="22"/>
        <v>4.2505437688626711E-4</v>
      </c>
      <c r="F175" s="63" t="s">
        <v>19</v>
      </c>
      <c r="G175" s="179"/>
    </row>
    <row r="176" spans="1:7" ht="12.75" customHeight="1" x14ac:dyDescent="0.2">
      <c r="A176" s="179"/>
      <c r="B176" s="18" t="s">
        <v>20</v>
      </c>
      <c r="C176" s="25">
        <v>826256.1</v>
      </c>
      <c r="D176" s="25">
        <v>3541359117.5700002</v>
      </c>
      <c r="E176" s="135">
        <f t="shared" si="22"/>
        <v>2.3331610056168437E-4</v>
      </c>
      <c r="F176" s="63" t="s">
        <v>20</v>
      </c>
      <c r="G176" s="179"/>
    </row>
    <row r="177" spans="1:7" ht="12.75" customHeight="1" x14ac:dyDescent="0.2">
      <c r="A177" s="179"/>
      <c r="B177" s="18" t="s">
        <v>21</v>
      </c>
      <c r="C177" s="25">
        <v>297023.13</v>
      </c>
      <c r="D177" s="25">
        <v>3457368584.0799999</v>
      </c>
      <c r="E177" s="135">
        <f t="shared" si="22"/>
        <v>8.5910172079335125E-5</v>
      </c>
      <c r="F177" s="63" t="s">
        <v>21</v>
      </c>
      <c r="G177" s="179"/>
    </row>
    <row r="178" spans="1:7" ht="12.75" customHeight="1" x14ac:dyDescent="0.2">
      <c r="A178" s="179"/>
      <c r="B178" s="18" t="s">
        <v>22</v>
      </c>
      <c r="C178" s="25">
        <v>361800.61</v>
      </c>
      <c r="D178" s="25">
        <v>3494284893.79</v>
      </c>
      <c r="E178" s="135">
        <f t="shared" si="22"/>
        <v>1.0354067312684996E-4</v>
      </c>
      <c r="F178" s="63" t="s">
        <v>23</v>
      </c>
      <c r="G178" s="179"/>
    </row>
    <row r="179" spans="1:7" ht="12.75" customHeight="1" x14ac:dyDescent="0.2">
      <c r="A179" s="179"/>
      <c r="B179" s="18" t="s">
        <v>24</v>
      </c>
      <c r="C179" s="25">
        <v>1035497.61</v>
      </c>
      <c r="D179" s="25">
        <v>3510459885.04</v>
      </c>
      <c r="E179" s="135">
        <f t="shared" si="22"/>
        <v>2.9497491608231297E-4</v>
      </c>
      <c r="F179" s="63" t="s">
        <v>34</v>
      </c>
      <c r="G179" s="179"/>
    </row>
    <row r="180" spans="1:7" ht="12.75" customHeight="1" x14ac:dyDescent="0.2">
      <c r="A180" s="179"/>
      <c r="B180" s="18" t="s">
        <v>25</v>
      </c>
      <c r="C180" s="25">
        <v>1969100.55</v>
      </c>
      <c r="D180" s="25">
        <v>3495013277.2600002</v>
      </c>
      <c r="E180" s="135">
        <f t="shared" si="22"/>
        <v>5.6340288113117666E-4</v>
      </c>
      <c r="F180" s="63" t="s">
        <v>67</v>
      </c>
      <c r="G180" s="179"/>
    </row>
    <row r="181" spans="1:7" ht="12.75" customHeight="1" x14ac:dyDescent="0.2">
      <c r="A181" s="179"/>
      <c r="B181" s="18" t="s">
        <v>26</v>
      </c>
      <c r="C181" s="25">
        <v>555216.55000000005</v>
      </c>
      <c r="D181" s="25">
        <v>3573305154.1100001</v>
      </c>
      <c r="E181" s="135">
        <f t="shared" si="22"/>
        <v>1.5537899117330978E-4</v>
      </c>
      <c r="F181" s="63" t="s">
        <v>27</v>
      </c>
      <c r="G181" s="179"/>
    </row>
    <row r="182" spans="1:7" ht="12.75" customHeight="1" x14ac:dyDescent="0.2">
      <c r="A182" s="179"/>
      <c r="B182" s="18" t="s">
        <v>28</v>
      </c>
      <c r="C182" s="25">
        <v>873215.57</v>
      </c>
      <c r="D182" s="25">
        <v>3548149101.7199998</v>
      </c>
      <c r="E182" s="135">
        <f t="shared" si="22"/>
        <v>2.4610453083177939E-4</v>
      </c>
      <c r="F182" s="63" t="s">
        <v>28</v>
      </c>
      <c r="G182" s="179"/>
    </row>
    <row r="183" spans="1:7" ht="12.75" customHeight="1" x14ac:dyDescent="0.2">
      <c r="A183" s="179"/>
      <c r="B183" s="18" t="s">
        <v>79</v>
      </c>
      <c r="C183" s="25">
        <v>1058123.18</v>
      </c>
      <c r="D183" s="25">
        <v>3627451857.1900001</v>
      </c>
      <c r="E183" s="135">
        <f t="shared" si="22"/>
        <v>2.9169875208755311E-4</v>
      </c>
      <c r="F183" s="63" t="s">
        <v>78</v>
      </c>
      <c r="G183" s="179"/>
    </row>
    <row r="184" spans="1:7" ht="12.75" customHeight="1" x14ac:dyDescent="0.2">
      <c r="A184" s="179"/>
      <c r="B184" s="18" t="s">
        <v>31</v>
      </c>
      <c r="C184" s="161">
        <v>714446.09</v>
      </c>
      <c r="D184" s="25">
        <v>3621256194.8600001</v>
      </c>
      <c r="E184" s="135">
        <f t="shared" si="22"/>
        <v>1.9729233491242143E-4</v>
      </c>
      <c r="F184" s="63" t="s">
        <v>31</v>
      </c>
      <c r="G184" s="179"/>
    </row>
    <row r="185" spans="1:7" ht="12.75" customHeight="1" x14ac:dyDescent="0.2">
      <c r="A185" s="180"/>
      <c r="B185" s="18" t="s">
        <v>32</v>
      </c>
      <c r="C185" s="132">
        <v>2176767.5499999998</v>
      </c>
      <c r="D185" s="29">
        <v>3620675514.25</v>
      </c>
      <c r="E185" s="133">
        <f t="shared" si="22"/>
        <v>6.0120481424884146E-4</v>
      </c>
      <c r="F185" s="63" t="s">
        <v>32</v>
      </c>
      <c r="G185" s="180"/>
    </row>
    <row r="186" spans="1:7" ht="12.75" customHeight="1" x14ac:dyDescent="0.2">
      <c r="A186" s="178">
        <v>2024</v>
      </c>
      <c r="B186" s="21" t="s">
        <v>18</v>
      </c>
      <c r="C186" s="68">
        <f>+'Ukupan promet'!B245</f>
        <v>222714.59</v>
      </c>
      <c r="D186" s="68">
        <v>3621684990.73</v>
      </c>
      <c r="E186" s="138">
        <f t="shared" si="22"/>
        <v>6.1494743626255805E-5</v>
      </c>
      <c r="F186" s="65" t="s">
        <v>18</v>
      </c>
      <c r="G186" s="178">
        <v>2024</v>
      </c>
    </row>
    <row r="187" spans="1:7" ht="12.75" customHeight="1" x14ac:dyDescent="0.2">
      <c r="A187" s="179"/>
      <c r="B187" s="18" t="s">
        <v>19</v>
      </c>
      <c r="C187" s="25">
        <v>495943.36</v>
      </c>
      <c r="D187" s="25">
        <v>3569732277.6599998</v>
      </c>
      <c r="E187" s="135">
        <f t="shared" si="22"/>
        <v>1.3893012736660926E-4</v>
      </c>
      <c r="F187" s="63" t="s">
        <v>19</v>
      </c>
      <c r="G187" s="179"/>
    </row>
    <row r="188" spans="1:7" ht="12.75" customHeight="1" x14ac:dyDescent="0.2">
      <c r="A188" s="179"/>
      <c r="B188" s="18" t="s">
        <v>20</v>
      </c>
      <c r="C188" s="25">
        <v>173753.31</v>
      </c>
      <c r="D188" s="25">
        <v>3599887482.6300001</v>
      </c>
      <c r="E188" s="135">
        <f t="shared" si="22"/>
        <v>4.8266316888621079E-5</v>
      </c>
      <c r="F188" s="63" t="s">
        <v>20</v>
      </c>
      <c r="G188" s="179"/>
    </row>
    <row r="189" spans="1:7" ht="12.75" customHeight="1" x14ac:dyDescent="0.2">
      <c r="A189" s="179"/>
      <c r="B189" s="18" t="s">
        <v>21</v>
      </c>
      <c r="C189" s="25">
        <v>1046108.58</v>
      </c>
      <c r="D189" s="25">
        <v>3513288513.9499998</v>
      </c>
      <c r="E189" s="135">
        <f t="shared" ref="E189:E196" si="23">C189/D189</f>
        <v>2.9775766375186115E-4</v>
      </c>
      <c r="F189" s="63" t="s">
        <v>21</v>
      </c>
      <c r="G189" s="179"/>
    </row>
    <row r="190" spans="1:7" ht="12.75" customHeight="1" x14ac:dyDescent="0.2">
      <c r="A190" s="179"/>
      <c r="B190" s="18" t="s">
        <v>22</v>
      </c>
      <c r="C190" s="25">
        <v>2083741.78</v>
      </c>
      <c r="D190" s="25">
        <v>3578535028.6599998</v>
      </c>
      <c r="E190" s="135">
        <f t="shared" si="23"/>
        <v>5.8228905496567616E-4</v>
      </c>
      <c r="F190" s="63" t="s">
        <v>23</v>
      </c>
      <c r="G190" s="179"/>
    </row>
    <row r="191" spans="1:7" ht="12.75" customHeight="1" x14ac:dyDescent="0.2">
      <c r="A191" s="179"/>
      <c r="B191" s="18" t="s">
        <v>24</v>
      </c>
      <c r="C191" s="25">
        <v>1640676.17</v>
      </c>
      <c r="D191" s="25">
        <v>3602539079.1199999</v>
      </c>
      <c r="E191" s="135">
        <f t="shared" si="23"/>
        <v>4.554221714093859E-4</v>
      </c>
      <c r="F191" s="63" t="s">
        <v>34</v>
      </c>
      <c r="G191" s="179"/>
    </row>
    <row r="192" spans="1:7" ht="12.75" customHeight="1" x14ac:dyDescent="0.2">
      <c r="A192" s="179"/>
      <c r="B192" s="18" t="s">
        <v>25</v>
      </c>
      <c r="C192" s="25">
        <v>1246017.6299999999</v>
      </c>
      <c r="D192" s="25">
        <v>3540438516.8600001</v>
      </c>
      <c r="E192" s="135">
        <f t="shared" si="23"/>
        <v>3.5193878500256733E-4</v>
      </c>
      <c r="F192" s="63" t="s">
        <v>67</v>
      </c>
      <c r="G192" s="179"/>
    </row>
    <row r="193" spans="1:13" ht="12.75" customHeight="1" x14ac:dyDescent="0.2">
      <c r="A193" s="179"/>
      <c r="B193" s="18" t="s">
        <v>26</v>
      </c>
      <c r="C193" s="25">
        <v>691322.65</v>
      </c>
      <c r="D193" s="25">
        <v>3544530275.9400001</v>
      </c>
      <c r="E193" s="135">
        <f t="shared" si="23"/>
        <v>1.9503928480810143E-4</v>
      </c>
      <c r="F193" s="63" t="s">
        <v>27</v>
      </c>
      <c r="G193" s="179"/>
    </row>
    <row r="194" spans="1:13" ht="12.75" customHeight="1" x14ac:dyDescent="0.2">
      <c r="A194" s="179"/>
      <c r="B194" s="18" t="s">
        <v>28</v>
      </c>
      <c r="C194" s="25">
        <v>659837.54000000015</v>
      </c>
      <c r="D194" s="25">
        <v>3620774828.9099998</v>
      </c>
      <c r="E194" s="135">
        <f t="shared" si="23"/>
        <v>1.8223655741625834E-4</v>
      </c>
      <c r="F194" s="63" t="s">
        <v>28</v>
      </c>
      <c r="G194" s="179"/>
    </row>
    <row r="195" spans="1:13" ht="12.75" customHeight="1" x14ac:dyDescent="0.2">
      <c r="A195" s="179"/>
      <c r="B195" s="18" t="s">
        <v>29</v>
      </c>
      <c r="C195" s="25">
        <v>450083.54</v>
      </c>
      <c r="D195" s="25">
        <v>3771530179.4400001</v>
      </c>
      <c r="E195" s="135">
        <f t="shared" si="23"/>
        <v>1.1933711745263795E-4</v>
      </c>
      <c r="F195" s="63" t="s">
        <v>30</v>
      </c>
      <c r="G195" s="179"/>
    </row>
    <row r="196" spans="1:13" ht="12.75" customHeight="1" x14ac:dyDescent="0.2">
      <c r="A196" s="179"/>
      <c r="B196" s="18" t="s">
        <v>31</v>
      </c>
      <c r="C196" s="25">
        <v>255129.53</v>
      </c>
      <c r="D196" s="25">
        <v>3826896860.9899998</v>
      </c>
      <c r="E196" s="135">
        <f t="shared" si="23"/>
        <v>6.6667469562793288E-5</v>
      </c>
      <c r="F196" s="63" t="s">
        <v>31</v>
      </c>
      <c r="G196" s="179"/>
    </row>
    <row r="197" spans="1:13" ht="12.75" customHeight="1" x14ac:dyDescent="0.2">
      <c r="A197" s="180"/>
      <c r="B197" s="70" t="s">
        <v>32</v>
      </c>
      <c r="C197" s="29">
        <v>700187.69</v>
      </c>
      <c r="D197" s="29">
        <v>3826414113.3299999</v>
      </c>
      <c r="E197" s="133">
        <f t="shared" ref="E197" si="24">C197/D197</f>
        <v>1.8298795406403363E-4</v>
      </c>
      <c r="F197" s="69" t="s">
        <v>32</v>
      </c>
      <c r="G197" s="180"/>
      <c r="M197" s="52"/>
    </row>
    <row r="198" spans="1:13" ht="12.75" customHeight="1" x14ac:dyDescent="0.2">
      <c r="A198" s="177">
        <v>2025</v>
      </c>
      <c r="B198" s="21" t="s">
        <v>18</v>
      </c>
      <c r="C198" s="68">
        <v>556989.76</v>
      </c>
      <c r="D198" s="68">
        <v>3868279769.96</v>
      </c>
      <c r="E198" s="66">
        <f t="shared" ref="E198:E207" si="25">C198/D198</f>
        <v>1.4398900625684567E-4</v>
      </c>
      <c r="F198" s="65" t="s">
        <v>18</v>
      </c>
      <c r="G198" s="178">
        <v>2025</v>
      </c>
      <c r="M198" s="51"/>
    </row>
    <row r="199" spans="1:13" ht="12.75" customHeight="1" x14ac:dyDescent="0.2">
      <c r="A199" s="177"/>
      <c r="B199" s="18" t="s">
        <v>19</v>
      </c>
      <c r="C199" s="25">
        <v>142706.44</v>
      </c>
      <c r="D199" s="25">
        <v>3767179351.6599998</v>
      </c>
      <c r="E199" s="64">
        <f t="shared" si="25"/>
        <v>3.7881509394320899E-5</v>
      </c>
      <c r="F199" s="63" t="s">
        <v>19</v>
      </c>
      <c r="G199" s="179"/>
    </row>
    <row r="200" spans="1:13" ht="12.75" customHeight="1" x14ac:dyDescent="0.2">
      <c r="A200" s="177"/>
      <c r="B200" s="18" t="s">
        <v>20</v>
      </c>
      <c r="C200" s="25">
        <v>921269.98999999987</v>
      </c>
      <c r="D200" s="25">
        <v>3694878752.3400002</v>
      </c>
      <c r="E200" s="64">
        <f t="shared" si="25"/>
        <v>2.4933700176671598E-4</v>
      </c>
      <c r="F200" s="63" t="s">
        <v>20</v>
      </c>
      <c r="G200" s="179"/>
    </row>
    <row r="201" spans="1:13" ht="12.75" customHeight="1" x14ac:dyDescent="0.2">
      <c r="A201" s="177"/>
      <c r="B201" s="18" t="s">
        <v>21</v>
      </c>
      <c r="C201" s="25">
        <v>496391.17</v>
      </c>
      <c r="D201" s="25">
        <v>3673745417.8200002</v>
      </c>
      <c r="E201" s="64">
        <f t="shared" si="25"/>
        <v>1.3511855437564816E-4</v>
      </c>
      <c r="F201" s="63" t="s">
        <v>21</v>
      </c>
      <c r="G201" s="179"/>
    </row>
    <row r="202" spans="1:13" ht="12.75" customHeight="1" x14ac:dyDescent="0.2">
      <c r="A202" s="177"/>
      <c r="B202" s="18" t="s">
        <v>22</v>
      </c>
      <c r="C202" s="25">
        <v>295400.08</v>
      </c>
      <c r="D202" s="25">
        <v>3666417324.3699999</v>
      </c>
      <c r="E202" s="64">
        <f t="shared" si="25"/>
        <v>8.0569137080094557E-5</v>
      </c>
      <c r="F202" s="63" t="s">
        <v>23</v>
      </c>
      <c r="G202" s="179"/>
    </row>
    <row r="203" spans="1:13" ht="12.75" customHeight="1" x14ac:dyDescent="0.2">
      <c r="A203" s="177"/>
      <c r="B203" s="18" t="s">
        <v>24</v>
      </c>
      <c r="C203" s="25">
        <v>75367759.780000001</v>
      </c>
      <c r="D203" s="25">
        <v>3651349726.77</v>
      </c>
      <c r="E203" s="64">
        <f t="shared" si="25"/>
        <v>2.0641068486931997E-2</v>
      </c>
      <c r="F203" s="63" t="s">
        <v>34</v>
      </c>
      <c r="G203" s="179"/>
    </row>
    <row r="204" spans="1:13" ht="12.75" customHeight="1" x14ac:dyDescent="0.2">
      <c r="A204" s="177"/>
      <c r="B204" s="18" t="s">
        <v>25</v>
      </c>
      <c r="C204" s="161">
        <v>202243.23</v>
      </c>
      <c r="D204" s="25">
        <v>2254612677.04</v>
      </c>
      <c r="E204" s="135">
        <f t="shared" si="25"/>
        <v>8.9701983874905687E-5</v>
      </c>
      <c r="F204" s="63" t="s">
        <v>67</v>
      </c>
      <c r="G204" s="179"/>
    </row>
    <row r="205" spans="1:13" ht="12.75" customHeight="1" x14ac:dyDescent="0.2">
      <c r="A205" s="177"/>
      <c r="B205" s="18" t="s">
        <v>26</v>
      </c>
      <c r="C205" s="25">
        <v>2148272.54</v>
      </c>
      <c r="D205" s="25">
        <v>2271831024.8600001</v>
      </c>
      <c r="E205" s="64">
        <f t="shared" si="25"/>
        <v>9.4561281912785991E-4</v>
      </c>
      <c r="F205" s="63" t="s">
        <v>27</v>
      </c>
      <c r="G205" s="179"/>
    </row>
    <row r="206" spans="1:13" ht="12.75" customHeight="1" x14ac:dyDescent="0.2">
      <c r="A206" s="177"/>
      <c r="B206" s="18" t="s">
        <v>28</v>
      </c>
      <c r="C206" s="25">
        <v>632265.23</v>
      </c>
      <c r="D206" s="25">
        <v>2132079047.78</v>
      </c>
      <c r="E206" s="64">
        <f t="shared" si="25"/>
        <v>2.9654868127818154E-4</v>
      </c>
      <c r="F206" s="63" t="s">
        <v>28</v>
      </c>
      <c r="G206" s="179"/>
    </row>
    <row r="207" spans="1:13" ht="12.75" customHeight="1" x14ac:dyDescent="0.2">
      <c r="A207" s="177"/>
      <c r="B207" s="18" t="s">
        <v>29</v>
      </c>
      <c r="C207" s="25">
        <v>392623.55000000005</v>
      </c>
      <c r="D207" s="25">
        <v>2187261798.9699998</v>
      </c>
      <c r="E207" s="64">
        <f t="shared" si="25"/>
        <v>1.7950459802520659E-4</v>
      </c>
      <c r="F207" s="63" t="s">
        <v>30</v>
      </c>
      <c r="G207" s="180"/>
    </row>
    <row r="208" spans="1:13" x14ac:dyDescent="0.2">
      <c r="A208" s="190" t="s">
        <v>60</v>
      </c>
      <c r="B208" s="189" t="s">
        <v>54</v>
      </c>
      <c r="C208" s="189" t="s">
        <v>35</v>
      </c>
      <c r="D208" s="189"/>
      <c r="E208" s="189"/>
      <c r="F208" s="189" t="s">
        <v>59</v>
      </c>
      <c r="G208" s="191" t="s">
        <v>58</v>
      </c>
    </row>
    <row r="209" spans="1:8" x14ac:dyDescent="0.2">
      <c r="A209" s="190"/>
      <c r="B209" s="192"/>
      <c r="C209" s="112" t="s">
        <v>53</v>
      </c>
      <c r="D209" s="112" t="s">
        <v>52</v>
      </c>
      <c r="E209" s="113" t="s">
        <v>51</v>
      </c>
      <c r="F209" s="192"/>
      <c r="G209" s="183"/>
    </row>
    <row r="210" spans="1:8" x14ac:dyDescent="0.2">
      <c r="A210" s="191"/>
      <c r="B210" s="192"/>
      <c r="C210" s="112">
        <v>1</v>
      </c>
      <c r="D210" s="112">
        <v>2</v>
      </c>
      <c r="E210" s="113">
        <v>3</v>
      </c>
      <c r="F210" s="192"/>
      <c r="G210" s="183"/>
    </row>
    <row r="211" spans="1:8" ht="11.25" customHeight="1" x14ac:dyDescent="0.2">
      <c r="A211" s="123" t="s">
        <v>50</v>
      </c>
      <c r="B211" s="123"/>
      <c r="C211" s="123"/>
      <c r="E211" s="20"/>
      <c r="F211" s="125"/>
      <c r="G211" s="127" t="s">
        <v>69</v>
      </c>
    </row>
    <row r="212" spans="1:8" ht="11.25" customHeight="1" x14ac:dyDescent="0.2">
      <c r="A212" s="50" t="s">
        <v>48</v>
      </c>
      <c r="B212" s="124"/>
      <c r="C212" s="159"/>
      <c r="D212" s="159"/>
      <c r="E212" s="126"/>
      <c r="F212" s="126"/>
      <c r="G212" s="54" t="s">
        <v>49</v>
      </c>
    </row>
    <row r="213" spans="1:8" x14ac:dyDescent="0.2">
      <c r="C213" s="52"/>
      <c r="D213" s="52"/>
      <c r="E213" s="20"/>
      <c r="F213" s="20"/>
      <c r="G213" s="143"/>
      <c r="H213" s="143"/>
    </row>
    <row r="214" spans="1:8" ht="12.75" x14ac:dyDescent="0.2">
      <c r="C214" s="159"/>
      <c r="D214" s="163"/>
      <c r="E214" s="20"/>
      <c r="F214" s="20"/>
    </row>
    <row r="215" spans="1:8" x14ac:dyDescent="0.2">
      <c r="C215" s="61"/>
      <c r="D215" s="167"/>
    </row>
    <row r="216" spans="1:8" x14ac:dyDescent="0.2">
      <c r="C216" s="165"/>
      <c r="D216" s="165"/>
      <c r="H216" s="55"/>
    </row>
    <row r="217" spans="1:8" x14ac:dyDescent="0.2">
      <c r="C217" s="42"/>
      <c r="D217" s="42"/>
    </row>
    <row r="218" spans="1:8" x14ac:dyDescent="0.2">
      <c r="C218" s="61"/>
    </row>
  </sheetData>
  <mergeCells count="46">
    <mergeCell ref="A208:A210"/>
    <mergeCell ref="G208:G210"/>
    <mergeCell ref="G78:G89"/>
    <mergeCell ref="C208:E208"/>
    <mergeCell ref="F208:F210"/>
    <mergeCell ref="B208:B210"/>
    <mergeCell ref="G102:G113"/>
    <mergeCell ref="A102:A113"/>
    <mergeCell ref="G90:G101"/>
    <mergeCell ref="A78:A89"/>
    <mergeCell ref="A90:A101"/>
    <mergeCell ref="A114:A125"/>
    <mergeCell ref="G126:G137"/>
    <mergeCell ref="G138:G149"/>
    <mergeCell ref="A1:C1"/>
    <mergeCell ref="E1:G1"/>
    <mergeCell ref="G2:G4"/>
    <mergeCell ref="G6:G17"/>
    <mergeCell ref="G54:G65"/>
    <mergeCell ref="A2:A4"/>
    <mergeCell ref="A30:A41"/>
    <mergeCell ref="G42:G53"/>
    <mergeCell ref="C2:E2"/>
    <mergeCell ref="F2:F4"/>
    <mergeCell ref="B2:B4"/>
    <mergeCell ref="A42:A53"/>
    <mergeCell ref="A6:A17"/>
    <mergeCell ref="A18:A29"/>
    <mergeCell ref="G18:G29"/>
    <mergeCell ref="G30:G41"/>
    <mergeCell ref="A198:A207"/>
    <mergeCell ref="G198:G207"/>
    <mergeCell ref="A186:A197"/>
    <mergeCell ref="G186:G197"/>
    <mergeCell ref="A54:A65"/>
    <mergeCell ref="A174:A185"/>
    <mergeCell ref="G174:G185"/>
    <mergeCell ref="A162:A173"/>
    <mergeCell ref="G162:G173"/>
    <mergeCell ref="G66:G77"/>
    <mergeCell ref="A66:A77"/>
    <mergeCell ref="A126:A137"/>
    <mergeCell ref="A138:A149"/>
    <mergeCell ref="G114:G125"/>
    <mergeCell ref="G150:G161"/>
    <mergeCell ref="A150:A161"/>
  </mergeCell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23"/>
  <sheetViews>
    <sheetView topLeftCell="A263" zoomScale="118" zoomScaleNormal="118" workbookViewId="0">
      <selection activeCell="J280" sqref="J280"/>
    </sheetView>
  </sheetViews>
  <sheetFormatPr defaultColWidth="9.140625" defaultRowHeight="11.25" x14ac:dyDescent="0.2"/>
  <cols>
    <col min="1" max="1" width="9.140625" style="20"/>
    <col min="2" max="2" width="6.85546875" style="59" customWidth="1"/>
    <col min="3" max="3" width="20.140625" style="59" customWidth="1"/>
    <col min="4" max="4" width="24.42578125" style="20" customWidth="1"/>
    <col min="5" max="5" width="12.7109375" style="20" customWidth="1"/>
    <col min="6" max="6" width="5.85546875" style="157" bestFit="1" customWidth="1"/>
    <col min="7" max="7" width="12" style="20" customWidth="1"/>
    <col min="8" max="8" width="10.42578125" style="20" bestFit="1" customWidth="1"/>
    <col min="9" max="9" width="11.42578125" style="20" bestFit="1" customWidth="1"/>
    <col min="10" max="16384" width="9.140625" style="20"/>
  </cols>
  <sheetData>
    <row r="1" spans="1:7" ht="20.25" customHeight="1" x14ac:dyDescent="0.2">
      <c r="A1" s="202" t="s">
        <v>75</v>
      </c>
      <c r="B1" s="202"/>
      <c r="C1" s="202"/>
      <c r="D1" s="1"/>
      <c r="E1" s="193" t="s">
        <v>76</v>
      </c>
      <c r="F1" s="193"/>
      <c r="G1" s="193"/>
    </row>
    <row r="2" spans="1:7" ht="12.75" customHeight="1" x14ac:dyDescent="0.2">
      <c r="A2" s="200" t="s">
        <v>60</v>
      </c>
      <c r="B2" s="200" t="s">
        <v>54</v>
      </c>
      <c r="C2" s="108" t="s">
        <v>66</v>
      </c>
      <c r="D2" s="108" t="s">
        <v>65</v>
      </c>
      <c r="E2" s="108" t="s">
        <v>64</v>
      </c>
      <c r="F2" s="194" t="s">
        <v>59</v>
      </c>
      <c r="G2" s="200" t="s">
        <v>58</v>
      </c>
    </row>
    <row r="3" spans="1:7" x14ac:dyDescent="0.2">
      <c r="A3" s="201"/>
      <c r="B3" s="201"/>
      <c r="C3" s="110">
        <v>1</v>
      </c>
      <c r="D3" s="110">
        <v>2</v>
      </c>
      <c r="E3" s="110">
        <v>3</v>
      </c>
      <c r="F3" s="195"/>
      <c r="G3" s="201"/>
    </row>
    <row r="4" spans="1:7" x14ac:dyDescent="0.2">
      <c r="A4" s="201"/>
      <c r="B4" s="203"/>
      <c r="C4" s="109"/>
      <c r="D4" s="110"/>
      <c r="E4" s="110"/>
      <c r="F4" s="196"/>
      <c r="G4" s="201"/>
    </row>
    <row r="5" spans="1:7" x14ac:dyDescent="0.2">
      <c r="A5" s="177">
        <v>2003</v>
      </c>
      <c r="B5" s="21" t="s">
        <v>20</v>
      </c>
      <c r="C5" s="89"/>
      <c r="D5" s="97">
        <v>982.17</v>
      </c>
      <c r="E5" s="97">
        <v>1038.31</v>
      </c>
      <c r="F5" s="65" t="s">
        <v>20</v>
      </c>
      <c r="G5" s="177">
        <v>2003</v>
      </c>
    </row>
    <row r="6" spans="1:7" x14ac:dyDescent="0.2">
      <c r="A6" s="177"/>
      <c r="B6" s="18" t="s">
        <v>21</v>
      </c>
      <c r="C6" s="83"/>
      <c r="D6" s="91">
        <v>984.93</v>
      </c>
      <c r="E6" s="91">
        <v>1031.31</v>
      </c>
      <c r="F6" s="63" t="s">
        <v>21</v>
      </c>
      <c r="G6" s="177"/>
    </row>
    <row r="7" spans="1:7" x14ac:dyDescent="0.2">
      <c r="A7" s="177"/>
      <c r="B7" s="18" t="s">
        <v>22</v>
      </c>
      <c r="C7" s="83"/>
      <c r="D7" s="91">
        <v>1000.08</v>
      </c>
      <c r="E7" s="91">
        <v>1230.06</v>
      </c>
      <c r="F7" s="63" t="s">
        <v>23</v>
      </c>
      <c r="G7" s="177"/>
    </row>
    <row r="8" spans="1:7" x14ac:dyDescent="0.2">
      <c r="A8" s="177"/>
      <c r="B8" s="18" t="s">
        <v>24</v>
      </c>
      <c r="C8" s="83"/>
      <c r="D8" s="91">
        <v>978.14</v>
      </c>
      <c r="E8" s="91">
        <v>1088.6400000000001</v>
      </c>
      <c r="F8" s="63" t="s">
        <v>24</v>
      </c>
      <c r="G8" s="177"/>
    </row>
    <row r="9" spans="1:7" x14ac:dyDescent="0.2">
      <c r="A9" s="177"/>
      <c r="B9" s="18" t="s">
        <v>25</v>
      </c>
      <c r="C9" s="83"/>
      <c r="D9" s="91">
        <v>927.72</v>
      </c>
      <c r="E9" s="91">
        <v>1023.45</v>
      </c>
      <c r="F9" s="63" t="s">
        <v>25</v>
      </c>
      <c r="G9" s="177"/>
    </row>
    <row r="10" spans="1:7" x14ac:dyDescent="0.2">
      <c r="A10" s="177"/>
      <c r="B10" s="18" t="s">
        <v>26</v>
      </c>
      <c r="C10" s="83"/>
      <c r="D10" s="91">
        <v>978.2</v>
      </c>
      <c r="E10" s="91">
        <v>1029.51</v>
      </c>
      <c r="F10" s="63" t="s">
        <v>27</v>
      </c>
      <c r="G10" s="177"/>
    </row>
    <row r="11" spans="1:7" x14ac:dyDescent="0.2">
      <c r="A11" s="177"/>
      <c r="B11" s="18" t="s">
        <v>28</v>
      </c>
      <c r="C11" s="83"/>
      <c r="D11" s="91">
        <v>972.2</v>
      </c>
      <c r="E11" s="91">
        <v>1033.3</v>
      </c>
      <c r="F11" s="63" t="s">
        <v>28</v>
      </c>
      <c r="G11" s="177"/>
    </row>
    <row r="12" spans="1:7" x14ac:dyDescent="0.2">
      <c r="A12" s="177"/>
      <c r="B12" s="18" t="s">
        <v>29</v>
      </c>
      <c r="C12" s="83"/>
      <c r="D12" s="91">
        <v>1078.83</v>
      </c>
      <c r="E12" s="91">
        <v>966.85</v>
      </c>
      <c r="F12" s="63" t="s">
        <v>30</v>
      </c>
      <c r="G12" s="177"/>
    </row>
    <row r="13" spans="1:7" x14ac:dyDescent="0.2">
      <c r="A13" s="177"/>
      <c r="B13" s="18" t="s">
        <v>31</v>
      </c>
      <c r="C13" s="83"/>
      <c r="D13" s="91">
        <v>1065.8599999999999</v>
      </c>
      <c r="E13" s="91">
        <v>1081.3399999999999</v>
      </c>
      <c r="F13" s="63" t="s">
        <v>31</v>
      </c>
      <c r="G13" s="177"/>
    </row>
    <row r="14" spans="1:7" x14ac:dyDescent="0.2">
      <c r="A14" s="177"/>
      <c r="B14" s="18" t="s">
        <v>32</v>
      </c>
      <c r="C14" s="85"/>
      <c r="D14" s="95">
        <v>1219.3800000000001</v>
      </c>
      <c r="E14" s="95">
        <v>1122.46</v>
      </c>
      <c r="F14" s="63" t="s">
        <v>32</v>
      </c>
      <c r="G14" s="177"/>
    </row>
    <row r="15" spans="1:7" x14ac:dyDescent="0.2">
      <c r="A15" s="177">
        <v>2004</v>
      </c>
      <c r="B15" s="21" t="s">
        <v>18</v>
      </c>
      <c r="C15" s="89"/>
      <c r="D15" s="96">
        <v>1267.98</v>
      </c>
      <c r="E15" s="96">
        <v>1068.7</v>
      </c>
      <c r="F15" s="65" t="s">
        <v>18</v>
      </c>
      <c r="G15" s="177">
        <v>2004</v>
      </c>
    </row>
    <row r="16" spans="1:7" x14ac:dyDescent="0.2">
      <c r="A16" s="177"/>
      <c r="B16" s="18" t="s">
        <v>19</v>
      </c>
      <c r="C16" s="83"/>
      <c r="D16" s="91">
        <v>1482.32</v>
      </c>
      <c r="E16" s="91">
        <v>1080.3800000000001</v>
      </c>
      <c r="F16" s="63" t="s">
        <v>19</v>
      </c>
      <c r="G16" s="177"/>
    </row>
    <row r="17" spans="1:7" x14ac:dyDescent="0.2">
      <c r="A17" s="177"/>
      <c r="B17" s="18" t="s">
        <v>20</v>
      </c>
      <c r="C17" s="83"/>
      <c r="D17" s="91">
        <v>1536.54</v>
      </c>
      <c r="E17" s="91">
        <v>1115.42</v>
      </c>
      <c r="F17" s="63" t="s">
        <v>20</v>
      </c>
      <c r="G17" s="177"/>
    </row>
    <row r="18" spans="1:7" x14ac:dyDescent="0.2">
      <c r="A18" s="177"/>
      <c r="B18" s="18" t="s">
        <v>21</v>
      </c>
      <c r="C18" s="83"/>
      <c r="D18" s="91">
        <v>1561.1</v>
      </c>
      <c r="E18" s="91">
        <v>1114.19</v>
      </c>
      <c r="F18" s="63" t="s">
        <v>21</v>
      </c>
      <c r="G18" s="177"/>
    </row>
    <row r="19" spans="1:7" x14ac:dyDescent="0.2">
      <c r="A19" s="177"/>
      <c r="B19" s="18" t="s">
        <v>22</v>
      </c>
      <c r="C19" s="83"/>
      <c r="D19" s="91">
        <v>1574.12</v>
      </c>
      <c r="E19" s="91">
        <v>1083.6199999999999</v>
      </c>
      <c r="F19" s="63" t="s">
        <v>23</v>
      </c>
      <c r="G19" s="177"/>
    </row>
    <row r="20" spans="1:7" x14ac:dyDescent="0.2">
      <c r="A20" s="177"/>
      <c r="B20" s="18" t="s">
        <v>24</v>
      </c>
      <c r="C20" s="83"/>
      <c r="D20" s="91">
        <v>1633.79</v>
      </c>
      <c r="E20" s="91">
        <v>1123.46</v>
      </c>
      <c r="F20" s="63" t="s">
        <v>24</v>
      </c>
      <c r="G20" s="177"/>
    </row>
    <row r="21" spans="1:7" x14ac:dyDescent="0.2">
      <c r="A21" s="177"/>
      <c r="B21" s="18" t="s">
        <v>25</v>
      </c>
      <c r="C21" s="83"/>
      <c r="D21" s="91">
        <v>1672.41</v>
      </c>
      <c r="E21" s="91">
        <v>1242.75</v>
      </c>
      <c r="F21" s="63" t="s">
        <v>25</v>
      </c>
      <c r="G21" s="177"/>
    </row>
    <row r="22" spans="1:7" x14ac:dyDescent="0.2">
      <c r="A22" s="177"/>
      <c r="B22" s="18" t="s">
        <v>26</v>
      </c>
      <c r="C22" s="83"/>
      <c r="D22" s="91">
        <v>1736.62</v>
      </c>
      <c r="E22" s="91">
        <v>1394.15</v>
      </c>
      <c r="F22" s="63" t="s">
        <v>27</v>
      </c>
      <c r="G22" s="177"/>
    </row>
    <row r="23" spans="1:7" x14ac:dyDescent="0.2">
      <c r="A23" s="177"/>
      <c r="B23" s="18" t="s">
        <v>28</v>
      </c>
      <c r="C23" s="83"/>
      <c r="D23" s="91">
        <v>2043.94</v>
      </c>
      <c r="E23" s="91">
        <v>1466.47</v>
      </c>
      <c r="F23" s="63" t="s">
        <v>28</v>
      </c>
      <c r="G23" s="177"/>
    </row>
    <row r="24" spans="1:7" x14ac:dyDescent="0.2">
      <c r="A24" s="177"/>
      <c r="B24" s="18" t="s">
        <v>29</v>
      </c>
      <c r="C24" s="83"/>
      <c r="D24" s="91">
        <v>2498.84</v>
      </c>
      <c r="E24" s="91">
        <v>1595.65</v>
      </c>
      <c r="F24" s="63" t="s">
        <v>30</v>
      </c>
      <c r="G24" s="177"/>
    </row>
    <row r="25" spans="1:7" x14ac:dyDescent="0.2">
      <c r="A25" s="177"/>
      <c r="B25" s="18" t="s">
        <v>31</v>
      </c>
      <c r="C25" s="83"/>
      <c r="D25" s="91">
        <v>2380.7399999999998</v>
      </c>
      <c r="E25" s="91">
        <v>1609.68</v>
      </c>
      <c r="F25" s="63" t="s">
        <v>31</v>
      </c>
      <c r="G25" s="177"/>
    </row>
    <row r="26" spans="1:7" x14ac:dyDescent="0.2">
      <c r="A26" s="177"/>
      <c r="B26" s="70" t="s">
        <v>32</v>
      </c>
      <c r="C26" s="85"/>
      <c r="D26" s="95">
        <v>2523.15</v>
      </c>
      <c r="E26" s="95">
        <v>1603.51</v>
      </c>
      <c r="F26" s="69" t="s">
        <v>32</v>
      </c>
      <c r="G26" s="177"/>
    </row>
    <row r="27" spans="1:7" x14ac:dyDescent="0.2">
      <c r="A27" s="180">
        <v>2005</v>
      </c>
      <c r="B27" s="18" t="s">
        <v>18</v>
      </c>
      <c r="C27" s="83"/>
      <c r="D27" s="91">
        <v>2635.75</v>
      </c>
      <c r="E27" s="91">
        <v>1617.87</v>
      </c>
      <c r="F27" s="63" t="s">
        <v>18</v>
      </c>
      <c r="G27" s="180">
        <v>2005</v>
      </c>
    </row>
    <row r="28" spans="1:7" x14ac:dyDescent="0.2">
      <c r="A28" s="177"/>
      <c r="B28" s="18" t="s">
        <v>19</v>
      </c>
      <c r="C28" s="83"/>
      <c r="D28" s="91">
        <v>2613.3000000000002</v>
      </c>
      <c r="E28" s="91">
        <v>1711.74</v>
      </c>
      <c r="F28" s="63" t="s">
        <v>19</v>
      </c>
      <c r="G28" s="177"/>
    </row>
    <row r="29" spans="1:7" x14ac:dyDescent="0.2">
      <c r="A29" s="177"/>
      <c r="B29" s="18" t="s">
        <v>20</v>
      </c>
      <c r="C29" s="83"/>
      <c r="D29" s="91">
        <v>3242</v>
      </c>
      <c r="E29" s="91">
        <v>1823.59</v>
      </c>
      <c r="F29" s="63" t="s">
        <v>20</v>
      </c>
      <c r="G29" s="177"/>
    </row>
    <row r="30" spans="1:7" x14ac:dyDescent="0.2">
      <c r="A30" s="177"/>
      <c r="B30" s="18" t="s">
        <v>21</v>
      </c>
      <c r="C30" s="83"/>
      <c r="D30" s="91">
        <v>4206.1000000000004</v>
      </c>
      <c r="E30" s="91">
        <v>1860.42</v>
      </c>
      <c r="F30" s="63" t="s">
        <v>21</v>
      </c>
      <c r="G30" s="177"/>
    </row>
    <row r="31" spans="1:7" x14ac:dyDescent="0.2">
      <c r="A31" s="177"/>
      <c r="B31" s="18" t="s">
        <v>22</v>
      </c>
      <c r="C31" s="83"/>
      <c r="D31" s="91">
        <v>4931.5200000000004</v>
      </c>
      <c r="E31" s="91">
        <v>2186.14</v>
      </c>
      <c r="F31" s="63" t="s">
        <v>23</v>
      </c>
      <c r="G31" s="177"/>
    </row>
    <row r="32" spans="1:7" x14ac:dyDescent="0.2">
      <c r="A32" s="177"/>
      <c r="B32" s="18" t="s">
        <v>24</v>
      </c>
      <c r="C32" s="83"/>
      <c r="D32" s="91">
        <v>4812.79</v>
      </c>
      <c r="E32" s="91">
        <v>3152.29</v>
      </c>
      <c r="F32" s="63" t="s">
        <v>24</v>
      </c>
      <c r="G32" s="177"/>
    </row>
    <row r="33" spans="1:7" x14ac:dyDescent="0.2">
      <c r="A33" s="177"/>
      <c r="B33" s="18" t="s">
        <v>25</v>
      </c>
      <c r="C33" s="83"/>
      <c r="D33" s="94">
        <v>5122.29</v>
      </c>
      <c r="E33" s="94">
        <v>3242.34</v>
      </c>
      <c r="F33" s="63" t="s">
        <v>25</v>
      </c>
      <c r="G33" s="177"/>
    </row>
    <row r="34" spans="1:7" x14ac:dyDescent="0.2">
      <c r="A34" s="177"/>
      <c r="B34" s="18" t="s">
        <v>26</v>
      </c>
      <c r="C34" s="83"/>
      <c r="D34" s="92">
        <v>6118.65</v>
      </c>
      <c r="E34" s="92">
        <v>3331.07</v>
      </c>
      <c r="F34" s="63" t="s">
        <v>27</v>
      </c>
      <c r="G34" s="177"/>
    </row>
    <row r="35" spans="1:7" x14ac:dyDescent="0.2">
      <c r="A35" s="177"/>
      <c r="B35" s="18" t="s">
        <v>28</v>
      </c>
      <c r="C35" s="83"/>
      <c r="D35" s="92">
        <v>7516.28</v>
      </c>
      <c r="E35" s="92">
        <v>3894.69</v>
      </c>
      <c r="F35" s="63" t="s">
        <v>28</v>
      </c>
      <c r="G35" s="177"/>
    </row>
    <row r="36" spans="1:7" x14ac:dyDescent="0.2">
      <c r="A36" s="177"/>
      <c r="B36" s="18" t="s">
        <v>29</v>
      </c>
      <c r="C36" s="83"/>
      <c r="D36" s="92">
        <v>10817.12</v>
      </c>
      <c r="E36" s="92">
        <v>9891.83</v>
      </c>
      <c r="F36" s="63" t="s">
        <v>30</v>
      </c>
      <c r="G36" s="177"/>
    </row>
    <row r="37" spans="1:7" x14ac:dyDescent="0.2">
      <c r="A37" s="177"/>
      <c r="B37" s="18" t="s">
        <v>31</v>
      </c>
      <c r="C37" s="83"/>
      <c r="D37" s="82">
        <v>10488.55</v>
      </c>
      <c r="E37" s="82">
        <v>9229.75</v>
      </c>
      <c r="F37" s="63" t="s">
        <v>31</v>
      </c>
      <c r="G37" s="177"/>
    </row>
    <row r="38" spans="1:7" x14ac:dyDescent="0.2">
      <c r="A38" s="178"/>
      <c r="B38" s="18" t="s">
        <v>32</v>
      </c>
      <c r="C38" s="83"/>
      <c r="D38" s="91">
        <v>9781.2800000000007</v>
      </c>
      <c r="E38" s="82">
        <v>8095.57</v>
      </c>
      <c r="F38" s="63" t="s">
        <v>32</v>
      </c>
      <c r="G38" s="178"/>
    </row>
    <row r="39" spans="1:7" x14ac:dyDescent="0.2">
      <c r="A39" s="177">
        <v>2006</v>
      </c>
      <c r="B39" s="21" t="s">
        <v>18</v>
      </c>
      <c r="C39" s="89"/>
      <c r="D39" s="88">
        <v>10463.39</v>
      </c>
      <c r="E39" s="88">
        <v>9156.84</v>
      </c>
      <c r="F39" s="65" t="s">
        <v>18</v>
      </c>
      <c r="G39" s="177">
        <v>2006</v>
      </c>
    </row>
    <row r="40" spans="1:7" x14ac:dyDescent="0.2">
      <c r="A40" s="177"/>
      <c r="B40" s="18" t="s">
        <v>19</v>
      </c>
      <c r="C40" s="83"/>
      <c r="D40" s="82">
        <v>10251.870000000001</v>
      </c>
      <c r="E40" s="82">
        <v>8486.76</v>
      </c>
      <c r="F40" s="63" t="s">
        <v>19</v>
      </c>
      <c r="G40" s="177"/>
    </row>
    <row r="41" spans="1:7" x14ac:dyDescent="0.2">
      <c r="A41" s="177"/>
      <c r="B41" s="18" t="s">
        <v>20</v>
      </c>
      <c r="C41" s="83"/>
      <c r="D41" s="82">
        <v>10262.4</v>
      </c>
      <c r="E41" s="82">
        <v>8352.09</v>
      </c>
      <c r="F41" s="63" t="s">
        <v>20</v>
      </c>
      <c r="G41" s="177"/>
    </row>
    <row r="42" spans="1:7" x14ac:dyDescent="0.2">
      <c r="A42" s="177"/>
      <c r="B42" s="18" t="s">
        <v>21</v>
      </c>
      <c r="C42" s="83"/>
      <c r="D42" s="82">
        <v>10554.47</v>
      </c>
      <c r="E42" s="82">
        <v>8176.94</v>
      </c>
      <c r="F42" s="63" t="s">
        <v>21</v>
      </c>
      <c r="G42" s="177"/>
    </row>
    <row r="43" spans="1:7" x14ac:dyDescent="0.2">
      <c r="A43" s="177"/>
      <c r="B43" s="18" t="s">
        <v>22</v>
      </c>
      <c r="C43" s="83"/>
      <c r="D43" s="82">
        <v>12316.56</v>
      </c>
      <c r="E43" s="82">
        <v>9711.4699999999993</v>
      </c>
      <c r="F43" s="63" t="s">
        <v>23</v>
      </c>
      <c r="G43" s="177"/>
    </row>
    <row r="44" spans="1:7" x14ac:dyDescent="0.2">
      <c r="A44" s="177"/>
      <c r="B44" s="18" t="s">
        <v>24</v>
      </c>
      <c r="C44" s="83"/>
      <c r="D44" s="82">
        <v>13093.89</v>
      </c>
      <c r="E44" s="82">
        <v>11688.05</v>
      </c>
      <c r="F44" s="63" t="s">
        <v>24</v>
      </c>
      <c r="G44" s="177"/>
    </row>
    <row r="45" spans="1:7" x14ac:dyDescent="0.2">
      <c r="A45" s="177"/>
      <c r="B45" s="18" t="s">
        <v>25</v>
      </c>
      <c r="C45" s="83"/>
      <c r="D45" s="82">
        <v>15575.93</v>
      </c>
      <c r="E45" s="82">
        <v>13827.96</v>
      </c>
      <c r="F45" s="63" t="s">
        <v>25</v>
      </c>
      <c r="G45" s="177"/>
    </row>
    <row r="46" spans="1:7" x14ac:dyDescent="0.2">
      <c r="A46" s="177"/>
      <c r="B46" s="18" t="s">
        <v>26</v>
      </c>
      <c r="C46" s="83"/>
      <c r="D46" s="82">
        <v>19983.71</v>
      </c>
      <c r="E46" s="82">
        <v>25047.759999999998</v>
      </c>
      <c r="F46" s="63" t="s">
        <v>27</v>
      </c>
      <c r="G46" s="177"/>
    </row>
    <row r="47" spans="1:7" x14ac:dyDescent="0.2">
      <c r="A47" s="177"/>
      <c r="B47" s="18" t="s">
        <v>28</v>
      </c>
      <c r="C47" s="83"/>
      <c r="D47" s="82">
        <v>19695.38</v>
      </c>
      <c r="E47" s="82">
        <v>23113.16</v>
      </c>
      <c r="F47" s="63" t="s">
        <v>28</v>
      </c>
      <c r="G47" s="177"/>
    </row>
    <row r="48" spans="1:7" x14ac:dyDescent="0.2">
      <c r="A48" s="177"/>
      <c r="B48" s="18" t="s">
        <v>29</v>
      </c>
      <c r="C48" s="83"/>
      <c r="D48" s="82">
        <v>18346.560000000001</v>
      </c>
      <c r="E48" s="82">
        <v>19487.28</v>
      </c>
      <c r="F48" s="63" t="s">
        <v>30</v>
      </c>
      <c r="G48" s="177"/>
    </row>
    <row r="49" spans="1:7" x14ac:dyDescent="0.2">
      <c r="A49" s="177"/>
      <c r="B49" s="18" t="s">
        <v>31</v>
      </c>
      <c r="C49" s="83"/>
      <c r="D49" s="82">
        <v>18102.82</v>
      </c>
      <c r="E49" s="82">
        <v>19568.12</v>
      </c>
      <c r="F49" s="63" t="s">
        <v>31</v>
      </c>
      <c r="G49" s="177"/>
    </row>
    <row r="50" spans="1:7" x14ac:dyDescent="0.2">
      <c r="A50" s="177"/>
      <c r="B50" s="70" t="s">
        <v>32</v>
      </c>
      <c r="C50" s="85"/>
      <c r="D50" s="84">
        <v>18050.8</v>
      </c>
      <c r="E50" s="84">
        <v>17763.63</v>
      </c>
      <c r="F50" s="69" t="s">
        <v>32</v>
      </c>
      <c r="G50" s="177"/>
    </row>
    <row r="51" spans="1:7" x14ac:dyDescent="0.2">
      <c r="A51" s="180">
        <v>2007</v>
      </c>
      <c r="B51" s="18" t="s">
        <v>18</v>
      </c>
      <c r="C51" s="83"/>
      <c r="D51" s="82">
        <v>21227.46</v>
      </c>
      <c r="E51" s="82">
        <v>20485.97</v>
      </c>
      <c r="F51" s="63" t="s">
        <v>18</v>
      </c>
      <c r="G51" s="180">
        <v>2007</v>
      </c>
    </row>
    <row r="52" spans="1:7" x14ac:dyDescent="0.2">
      <c r="A52" s="177"/>
      <c r="B52" s="18" t="s">
        <v>19</v>
      </c>
      <c r="C52" s="83"/>
      <c r="D52" s="82">
        <v>25993.45</v>
      </c>
      <c r="E52" s="82">
        <v>23478.04</v>
      </c>
      <c r="F52" s="63" t="s">
        <v>19</v>
      </c>
      <c r="G52" s="177"/>
    </row>
    <row r="53" spans="1:7" x14ac:dyDescent="0.2">
      <c r="A53" s="177"/>
      <c r="B53" s="18" t="s">
        <v>20</v>
      </c>
      <c r="C53" s="83"/>
      <c r="D53" s="82">
        <v>40092.65</v>
      </c>
      <c r="E53" s="82">
        <v>31158.95</v>
      </c>
      <c r="F53" s="63" t="s">
        <v>20</v>
      </c>
      <c r="G53" s="177"/>
    </row>
    <row r="54" spans="1:7" x14ac:dyDescent="0.2">
      <c r="A54" s="177"/>
      <c r="B54" s="18" t="s">
        <v>21</v>
      </c>
      <c r="C54" s="83"/>
      <c r="D54" s="82">
        <v>46232.45</v>
      </c>
      <c r="E54" s="82">
        <v>41789.769999999997</v>
      </c>
      <c r="F54" s="63" t="s">
        <v>21</v>
      </c>
      <c r="G54" s="177"/>
    </row>
    <row r="55" spans="1:7" x14ac:dyDescent="0.2">
      <c r="A55" s="177"/>
      <c r="B55" s="18" t="s">
        <v>22</v>
      </c>
      <c r="C55" s="83"/>
      <c r="D55" s="82">
        <v>41833.33</v>
      </c>
      <c r="E55" s="82">
        <v>45585.05</v>
      </c>
      <c r="F55" s="63" t="s">
        <v>23</v>
      </c>
      <c r="G55" s="177"/>
    </row>
    <row r="56" spans="1:7" x14ac:dyDescent="0.2">
      <c r="A56" s="177"/>
      <c r="B56" s="18" t="s">
        <v>24</v>
      </c>
      <c r="C56" s="83"/>
      <c r="D56" s="82">
        <v>40433.96</v>
      </c>
      <c r="E56" s="82">
        <v>43797.01</v>
      </c>
      <c r="F56" s="63" t="s">
        <v>24</v>
      </c>
      <c r="G56" s="177"/>
    </row>
    <row r="57" spans="1:7" x14ac:dyDescent="0.2">
      <c r="A57" s="177"/>
      <c r="B57" s="18" t="s">
        <v>25</v>
      </c>
      <c r="C57" s="83"/>
      <c r="D57" s="82">
        <v>39718.79</v>
      </c>
      <c r="E57" s="82">
        <v>42242.86</v>
      </c>
      <c r="F57" s="63" t="s">
        <v>25</v>
      </c>
      <c r="G57" s="177"/>
    </row>
    <row r="58" spans="1:7" x14ac:dyDescent="0.2">
      <c r="A58" s="177"/>
      <c r="B58" s="18" t="s">
        <v>26</v>
      </c>
      <c r="C58" s="83"/>
      <c r="D58" s="82">
        <v>43318.59</v>
      </c>
      <c r="E58" s="82">
        <v>48156.95</v>
      </c>
      <c r="F58" s="63" t="s">
        <v>27</v>
      </c>
      <c r="G58" s="177"/>
    </row>
    <row r="59" spans="1:7" x14ac:dyDescent="0.2">
      <c r="A59" s="177"/>
      <c r="B59" s="18" t="s">
        <v>28</v>
      </c>
      <c r="C59" s="83"/>
      <c r="D59" s="82">
        <v>39393.33</v>
      </c>
      <c r="E59" s="82">
        <v>44205.77</v>
      </c>
      <c r="F59" s="63" t="s">
        <v>28</v>
      </c>
      <c r="G59" s="177"/>
    </row>
    <row r="60" spans="1:7" x14ac:dyDescent="0.2">
      <c r="A60" s="177"/>
      <c r="B60" s="18" t="s">
        <v>29</v>
      </c>
      <c r="C60" s="83"/>
      <c r="D60" s="82">
        <v>36902.99</v>
      </c>
      <c r="E60" s="82">
        <v>40767.17</v>
      </c>
      <c r="F60" s="63" t="s">
        <v>30</v>
      </c>
      <c r="G60" s="177"/>
    </row>
    <row r="61" spans="1:7" x14ac:dyDescent="0.2">
      <c r="A61" s="177"/>
      <c r="B61" s="18" t="s">
        <v>31</v>
      </c>
      <c r="C61" s="83"/>
      <c r="D61" s="82">
        <v>30298.27</v>
      </c>
      <c r="E61" s="82">
        <v>34897.919999999998</v>
      </c>
      <c r="F61" s="63" t="s">
        <v>31</v>
      </c>
      <c r="G61" s="177"/>
    </row>
    <row r="62" spans="1:7" x14ac:dyDescent="0.2">
      <c r="A62" s="178"/>
      <c r="B62" s="18" t="s">
        <v>32</v>
      </c>
      <c r="C62" s="83"/>
      <c r="D62" s="82">
        <v>34168.629999999997</v>
      </c>
      <c r="E62" s="82">
        <v>39229.17</v>
      </c>
      <c r="F62" s="63" t="s">
        <v>32</v>
      </c>
      <c r="G62" s="178"/>
    </row>
    <row r="63" spans="1:7" x14ac:dyDescent="0.2">
      <c r="A63" s="177">
        <v>2008</v>
      </c>
      <c r="B63" s="21" t="s">
        <v>18</v>
      </c>
      <c r="C63" s="89"/>
      <c r="D63" s="88">
        <v>30626.23</v>
      </c>
      <c r="E63" s="88">
        <v>33880.86</v>
      </c>
      <c r="F63" s="65" t="s">
        <v>18</v>
      </c>
      <c r="G63" s="177">
        <v>2008</v>
      </c>
    </row>
    <row r="64" spans="1:7" x14ac:dyDescent="0.2">
      <c r="A64" s="177"/>
      <c r="B64" s="18" t="s">
        <v>19</v>
      </c>
      <c r="C64" s="83"/>
      <c r="D64" s="82">
        <v>30273.16</v>
      </c>
      <c r="E64" s="82">
        <v>33839.72</v>
      </c>
      <c r="F64" s="63" t="s">
        <v>19</v>
      </c>
      <c r="G64" s="177"/>
    </row>
    <row r="65" spans="1:7" x14ac:dyDescent="0.2">
      <c r="A65" s="177"/>
      <c r="B65" s="18" t="s">
        <v>20</v>
      </c>
      <c r="C65" s="83"/>
      <c r="D65" s="82">
        <v>24958.86</v>
      </c>
      <c r="E65" s="82">
        <v>27686.03</v>
      </c>
      <c r="F65" s="63" t="s">
        <v>20</v>
      </c>
      <c r="G65" s="177"/>
    </row>
    <row r="66" spans="1:7" x14ac:dyDescent="0.2">
      <c r="A66" s="177"/>
      <c r="B66" s="18" t="s">
        <v>21</v>
      </c>
      <c r="C66" s="83"/>
      <c r="D66" s="82">
        <v>23195.119999999999</v>
      </c>
      <c r="E66" s="82">
        <v>25198.29</v>
      </c>
      <c r="F66" s="63" t="s">
        <v>21</v>
      </c>
      <c r="G66" s="177"/>
    </row>
    <row r="67" spans="1:7" x14ac:dyDescent="0.2">
      <c r="A67" s="177"/>
      <c r="B67" s="18" t="s">
        <v>22</v>
      </c>
      <c r="C67" s="83"/>
      <c r="D67" s="82">
        <v>21359.82</v>
      </c>
      <c r="E67" s="82">
        <v>21730.85</v>
      </c>
      <c r="F67" s="63" t="s">
        <v>23</v>
      </c>
      <c r="G67" s="177"/>
    </row>
    <row r="68" spans="1:7" x14ac:dyDescent="0.2">
      <c r="A68" s="177"/>
      <c r="B68" s="18" t="s">
        <v>24</v>
      </c>
      <c r="C68" s="83"/>
      <c r="D68" s="82">
        <v>18077.77</v>
      </c>
      <c r="E68" s="82">
        <v>17736.12</v>
      </c>
      <c r="F68" s="63" t="s">
        <v>24</v>
      </c>
      <c r="G68" s="177"/>
    </row>
    <row r="69" spans="1:7" x14ac:dyDescent="0.2">
      <c r="A69" s="177"/>
      <c r="B69" s="18" t="s">
        <v>25</v>
      </c>
      <c r="C69" s="83"/>
      <c r="D69" s="82">
        <v>19387.89</v>
      </c>
      <c r="E69" s="82">
        <v>17720.939999999999</v>
      </c>
      <c r="F69" s="63" t="s">
        <v>25</v>
      </c>
      <c r="G69" s="177"/>
    </row>
    <row r="70" spans="1:7" x14ac:dyDescent="0.2">
      <c r="A70" s="177"/>
      <c r="B70" s="18" t="s">
        <v>26</v>
      </c>
      <c r="C70" s="83"/>
      <c r="D70" s="82">
        <v>17361.25</v>
      </c>
      <c r="E70" s="82">
        <v>15953.62</v>
      </c>
      <c r="F70" s="63" t="s">
        <v>27</v>
      </c>
      <c r="G70" s="177"/>
    </row>
    <row r="71" spans="1:7" x14ac:dyDescent="0.2">
      <c r="A71" s="177"/>
      <c r="B71" s="18" t="s">
        <v>28</v>
      </c>
      <c r="C71" s="83"/>
      <c r="D71" s="82">
        <v>15309.36</v>
      </c>
      <c r="E71" s="82">
        <v>13193.78</v>
      </c>
      <c r="F71" s="63" t="s">
        <v>28</v>
      </c>
      <c r="G71" s="177"/>
    </row>
    <row r="72" spans="1:7" x14ac:dyDescent="0.2">
      <c r="A72" s="177"/>
      <c r="B72" s="18" t="s">
        <v>29</v>
      </c>
      <c r="C72" s="83"/>
      <c r="D72" s="82">
        <v>11096</v>
      </c>
      <c r="E72" s="82">
        <v>7898.76</v>
      </c>
      <c r="F72" s="63" t="s">
        <v>30</v>
      </c>
      <c r="G72" s="177"/>
    </row>
    <row r="73" spans="1:7" x14ac:dyDescent="0.2">
      <c r="A73" s="177"/>
      <c r="B73" s="18" t="s">
        <v>31</v>
      </c>
      <c r="C73" s="83"/>
      <c r="D73" s="82">
        <v>8378.7999999999993</v>
      </c>
      <c r="E73" s="82">
        <v>5305.28</v>
      </c>
      <c r="F73" s="63" t="s">
        <v>31</v>
      </c>
      <c r="G73" s="177"/>
    </row>
    <row r="74" spans="1:7" x14ac:dyDescent="0.2">
      <c r="A74" s="177"/>
      <c r="B74" s="70" t="s">
        <v>32</v>
      </c>
      <c r="C74" s="85"/>
      <c r="D74" s="84">
        <v>10002.93</v>
      </c>
      <c r="E74" s="84">
        <v>5844.64</v>
      </c>
      <c r="F74" s="69" t="s">
        <v>32</v>
      </c>
      <c r="G74" s="177"/>
    </row>
    <row r="75" spans="1:7" x14ac:dyDescent="0.2">
      <c r="A75" s="180">
        <v>2009</v>
      </c>
      <c r="B75" s="18" t="s">
        <v>18</v>
      </c>
      <c r="C75" s="83"/>
      <c r="D75" s="82">
        <v>10850.3</v>
      </c>
      <c r="E75" s="82">
        <v>7337.73</v>
      </c>
      <c r="F75" s="63" t="s">
        <v>18</v>
      </c>
      <c r="G75" s="180">
        <v>2009</v>
      </c>
    </row>
    <row r="76" spans="1:7" x14ac:dyDescent="0.2">
      <c r="A76" s="177"/>
      <c r="B76" s="18" t="s">
        <v>19</v>
      </c>
      <c r="C76" s="83"/>
      <c r="D76" s="82">
        <v>9452</v>
      </c>
      <c r="E76" s="82">
        <v>5560.27</v>
      </c>
      <c r="F76" s="63" t="s">
        <v>19</v>
      </c>
      <c r="G76" s="177"/>
    </row>
    <row r="77" spans="1:7" x14ac:dyDescent="0.2">
      <c r="A77" s="177"/>
      <c r="B77" s="18" t="s">
        <v>20</v>
      </c>
      <c r="C77" s="83"/>
      <c r="D77" s="82">
        <v>8905.7199999999993</v>
      </c>
      <c r="E77" s="82">
        <v>4485.88</v>
      </c>
      <c r="F77" s="63" t="s">
        <v>20</v>
      </c>
      <c r="G77" s="177"/>
    </row>
    <row r="78" spans="1:7" x14ac:dyDescent="0.2">
      <c r="A78" s="177"/>
      <c r="B78" s="18" t="s">
        <v>21</v>
      </c>
      <c r="C78" s="83"/>
      <c r="D78" s="92">
        <v>9763.52</v>
      </c>
      <c r="E78" s="92">
        <v>5309.65</v>
      </c>
      <c r="F78" s="63" t="s">
        <v>21</v>
      </c>
      <c r="G78" s="177"/>
    </row>
    <row r="79" spans="1:7" x14ac:dyDescent="0.2">
      <c r="A79" s="177"/>
      <c r="B79" s="18" t="s">
        <v>22</v>
      </c>
      <c r="C79" s="83"/>
      <c r="D79" s="82">
        <v>15551.82</v>
      </c>
      <c r="E79" s="82">
        <v>10685.04</v>
      </c>
      <c r="F79" s="63" t="s">
        <v>23</v>
      </c>
      <c r="G79" s="177"/>
    </row>
    <row r="80" spans="1:7" x14ac:dyDescent="0.2">
      <c r="A80" s="177"/>
      <c r="B80" s="18" t="s">
        <v>24</v>
      </c>
      <c r="C80" s="83"/>
      <c r="D80" s="93">
        <v>14178.91</v>
      </c>
      <c r="E80" s="93">
        <v>7998.26</v>
      </c>
      <c r="F80" s="63" t="s">
        <v>24</v>
      </c>
      <c r="G80" s="177"/>
    </row>
    <row r="81" spans="1:7" x14ac:dyDescent="0.2">
      <c r="A81" s="177"/>
      <c r="B81" s="18" t="s">
        <v>25</v>
      </c>
      <c r="C81" s="83"/>
      <c r="D81" s="82">
        <v>14974.49</v>
      </c>
      <c r="E81" s="82">
        <v>7299.7</v>
      </c>
      <c r="F81" s="63" t="s">
        <v>25</v>
      </c>
      <c r="G81" s="177"/>
    </row>
    <row r="82" spans="1:7" x14ac:dyDescent="0.2">
      <c r="A82" s="177"/>
      <c r="B82" s="18" t="s">
        <v>26</v>
      </c>
      <c r="C82" s="83"/>
      <c r="D82" s="82">
        <v>17083.52</v>
      </c>
      <c r="E82" s="82">
        <v>8962.06</v>
      </c>
      <c r="F82" s="63" t="s">
        <v>27</v>
      </c>
      <c r="G82" s="177"/>
    </row>
    <row r="83" spans="1:7" x14ac:dyDescent="0.2">
      <c r="A83" s="177"/>
      <c r="B83" s="18" t="s">
        <v>28</v>
      </c>
      <c r="C83" s="83"/>
      <c r="D83" s="92">
        <v>18076.04</v>
      </c>
      <c r="E83" s="82">
        <v>10664.67</v>
      </c>
      <c r="F83" s="63" t="s">
        <v>28</v>
      </c>
      <c r="G83" s="177"/>
    </row>
    <row r="84" spans="1:7" x14ac:dyDescent="0.2">
      <c r="A84" s="177"/>
      <c r="B84" s="18" t="s">
        <v>29</v>
      </c>
      <c r="C84" s="83"/>
      <c r="D84" s="91">
        <v>15349.55</v>
      </c>
      <c r="E84" s="82">
        <v>8243.4699999999993</v>
      </c>
      <c r="F84" s="63" t="s">
        <v>30</v>
      </c>
      <c r="G84" s="177"/>
    </row>
    <row r="85" spans="1:7" x14ac:dyDescent="0.2">
      <c r="A85" s="177"/>
      <c r="B85" s="18" t="s">
        <v>31</v>
      </c>
      <c r="C85" s="83"/>
      <c r="D85" s="82">
        <v>14266.91</v>
      </c>
      <c r="E85" s="82">
        <v>6983.03</v>
      </c>
      <c r="F85" s="63" t="s">
        <v>31</v>
      </c>
      <c r="G85" s="177"/>
    </row>
    <row r="86" spans="1:7" x14ac:dyDescent="0.2">
      <c r="A86" s="178"/>
      <c r="B86" s="18" t="s">
        <v>32</v>
      </c>
      <c r="C86" s="83"/>
      <c r="D86" s="82">
        <v>14596.88</v>
      </c>
      <c r="E86" s="82">
        <v>7020.66</v>
      </c>
      <c r="F86" s="63" t="s">
        <v>32</v>
      </c>
      <c r="G86" s="178"/>
    </row>
    <row r="87" spans="1:7" x14ac:dyDescent="0.2">
      <c r="A87" s="177">
        <v>2010</v>
      </c>
      <c r="B87" s="21" t="s">
        <v>18</v>
      </c>
      <c r="C87" s="89"/>
      <c r="D87" s="88">
        <v>14415.58</v>
      </c>
      <c r="E87" s="88">
        <v>6542.7</v>
      </c>
      <c r="F87" s="65" t="s">
        <v>18</v>
      </c>
      <c r="G87" s="177">
        <v>2010</v>
      </c>
    </row>
    <row r="88" spans="1:7" x14ac:dyDescent="0.2">
      <c r="A88" s="177"/>
      <c r="B88" s="18" t="s">
        <v>19</v>
      </c>
      <c r="C88" s="83"/>
      <c r="D88" s="82">
        <v>15071.43</v>
      </c>
      <c r="E88" s="82">
        <v>6917.58</v>
      </c>
      <c r="F88" s="63" t="s">
        <v>19</v>
      </c>
      <c r="G88" s="177"/>
    </row>
    <row r="89" spans="1:7" x14ac:dyDescent="0.2">
      <c r="A89" s="177"/>
      <c r="B89" s="18" t="s">
        <v>20</v>
      </c>
      <c r="C89" s="83"/>
      <c r="D89" s="82">
        <v>14930.19</v>
      </c>
      <c r="E89" s="82">
        <v>6877.79</v>
      </c>
      <c r="F89" s="63" t="s">
        <v>20</v>
      </c>
      <c r="G89" s="177"/>
    </row>
    <row r="90" spans="1:7" x14ac:dyDescent="0.2">
      <c r="A90" s="177"/>
      <c r="B90" s="18" t="s">
        <v>21</v>
      </c>
      <c r="C90" s="83"/>
      <c r="D90" s="82">
        <v>14685.02</v>
      </c>
      <c r="E90" s="82">
        <v>7163.73</v>
      </c>
      <c r="F90" s="63" t="s">
        <v>21</v>
      </c>
      <c r="G90" s="177"/>
    </row>
    <row r="91" spans="1:7" x14ac:dyDescent="0.2">
      <c r="A91" s="177"/>
      <c r="B91" s="18" t="s">
        <v>22</v>
      </c>
      <c r="C91" s="83"/>
      <c r="D91" s="82">
        <v>12880.61</v>
      </c>
      <c r="E91" s="82">
        <v>6852.56</v>
      </c>
      <c r="F91" s="63" t="s">
        <v>23</v>
      </c>
      <c r="G91" s="177"/>
    </row>
    <row r="92" spans="1:7" x14ac:dyDescent="0.2">
      <c r="A92" s="177"/>
      <c r="B92" s="18" t="s">
        <v>24</v>
      </c>
      <c r="C92" s="83"/>
      <c r="D92" s="82">
        <v>13063.41</v>
      </c>
      <c r="E92" s="82">
        <v>6572.19</v>
      </c>
      <c r="F92" s="63" t="s">
        <v>24</v>
      </c>
      <c r="G92" s="177"/>
    </row>
    <row r="93" spans="1:7" x14ac:dyDescent="0.2">
      <c r="A93" s="177"/>
      <c r="B93" s="18" t="s">
        <v>25</v>
      </c>
      <c r="C93" s="83"/>
      <c r="D93" s="82">
        <v>13387.47</v>
      </c>
      <c r="E93" s="82">
        <v>6057.12</v>
      </c>
      <c r="F93" s="63" t="s">
        <v>25</v>
      </c>
      <c r="G93" s="177"/>
    </row>
    <row r="94" spans="1:7" x14ac:dyDescent="0.2">
      <c r="A94" s="177"/>
      <c r="B94" s="18" t="s">
        <v>26</v>
      </c>
      <c r="C94" s="83"/>
      <c r="D94" s="82">
        <v>13705.93</v>
      </c>
      <c r="E94" s="82">
        <v>6127.96</v>
      </c>
      <c r="F94" s="63" t="s">
        <v>27</v>
      </c>
      <c r="G94" s="177"/>
    </row>
    <row r="95" spans="1:7" x14ac:dyDescent="0.2">
      <c r="A95" s="177"/>
      <c r="B95" s="18" t="s">
        <v>28</v>
      </c>
      <c r="C95" s="83"/>
      <c r="D95" s="82">
        <v>13870.26</v>
      </c>
      <c r="E95" s="82">
        <v>5703.72</v>
      </c>
      <c r="F95" s="63" t="s">
        <v>28</v>
      </c>
      <c r="G95" s="177"/>
    </row>
    <row r="96" spans="1:7" x14ac:dyDescent="0.2">
      <c r="A96" s="177"/>
      <c r="B96" s="18" t="s">
        <v>29</v>
      </c>
      <c r="C96" s="83"/>
      <c r="D96" s="82">
        <v>13764.93</v>
      </c>
      <c r="E96" s="82">
        <v>5653.76</v>
      </c>
      <c r="F96" s="63" t="s">
        <v>30</v>
      </c>
      <c r="G96" s="177"/>
    </row>
    <row r="97" spans="1:7" x14ac:dyDescent="0.2">
      <c r="A97" s="177"/>
      <c r="B97" s="18" t="s">
        <v>31</v>
      </c>
      <c r="C97" s="83"/>
      <c r="D97" s="82">
        <v>14051.43</v>
      </c>
      <c r="E97" s="82">
        <v>5460.58</v>
      </c>
      <c r="F97" s="63" t="s">
        <v>31</v>
      </c>
      <c r="G97" s="177"/>
    </row>
    <row r="98" spans="1:7" x14ac:dyDescent="0.2">
      <c r="A98" s="177"/>
      <c r="B98" s="70" t="s">
        <v>32</v>
      </c>
      <c r="C98" s="85"/>
      <c r="D98" s="84">
        <v>14522.53</v>
      </c>
      <c r="E98" s="84">
        <v>6777.76</v>
      </c>
      <c r="F98" s="69" t="s">
        <v>32</v>
      </c>
      <c r="G98" s="177"/>
    </row>
    <row r="99" spans="1:7" x14ac:dyDescent="0.2">
      <c r="A99" s="180">
        <v>2011</v>
      </c>
      <c r="B99" s="18" t="s">
        <v>18</v>
      </c>
      <c r="C99" s="83"/>
      <c r="D99" s="82">
        <v>15093.28</v>
      </c>
      <c r="E99" s="82">
        <v>6254.78</v>
      </c>
      <c r="F99" s="63" t="s">
        <v>18</v>
      </c>
      <c r="G99" s="180">
        <v>2011</v>
      </c>
    </row>
    <row r="100" spans="1:7" x14ac:dyDescent="0.2">
      <c r="A100" s="177"/>
      <c r="B100" s="18" t="s">
        <v>19</v>
      </c>
      <c r="C100" s="83"/>
      <c r="D100" s="82">
        <v>13821.59</v>
      </c>
      <c r="E100" s="82">
        <v>6060.14</v>
      </c>
      <c r="F100" s="63" t="s">
        <v>19</v>
      </c>
      <c r="G100" s="177"/>
    </row>
    <row r="101" spans="1:7" x14ac:dyDescent="0.2">
      <c r="A101" s="177"/>
      <c r="B101" s="18" t="s">
        <v>20</v>
      </c>
      <c r="C101" s="83"/>
      <c r="D101" s="82">
        <v>12761.66</v>
      </c>
      <c r="E101" s="82">
        <v>5612.21</v>
      </c>
      <c r="F101" s="63" t="s">
        <v>20</v>
      </c>
      <c r="G101" s="177"/>
    </row>
    <row r="102" spans="1:7" x14ac:dyDescent="0.2">
      <c r="A102" s="177"/>
      <c r="B102" s="18" t="s">
        <v>21</v>
      </c>
      <c r="C102" s="83"/>
      <c r="D102" s="82">
        <v>12682.45</v>
      </c>
      <c r="E102" s="82">
        <v>5519.77</v>
      </c>
      <c r="F102" s="63" t="s">
        <v>21</v>
      </c>
      <c r="G102" s="177"/>
    </row>
    <row r="103" spans="1:7" x14ac:dyDescent="0.2">
      <c r="A103" s="177"/>
      <c r="B103" s="18" t="s">
        <v>22</v>
      </c>
      <c r="C103" s="83"/>
      <c r="D103" s="82">
        <v>11965.73</v>
      </c>
      <c r="E103" s="82">
        <v>5866.62</v>
      </c>
      <c r="F103" s="63" t="s">
        <v>23</v>
      </c>
      <c r="G103" s="177"/>
    </row>
    <row r="104" spans="1:7" x14ac:dyDescent="0.2">
      <c r="A104" s="177"/>
      <c r="B104" s="18" t="s">
        <v>24</v>
      </c>
      <c r="C104" s="83"/>
      <c r="D104" s="82">
        <v>11706.67</v>
      </c>
      <c r="E104" s="82">
        <v>5929.34</v>
      </c>
      <c r="F104" s="63" t="s">
        <v>24</v>
      </c>
      <c r="G104" s="177"/>
    </row>
    <row r="105" spans="1:7" x14ac:dyDescent="0.2">
      <c r="A105" s="177"/>
      <c r="B105" s="18" t="s">
        <v>25</v>
      </c>
      <c r="C105" s="83"/>
      <c r="D105" s="82">
        <v>11240.18</v>
      </c>
      <c r="E105" s="86">
        <v>5522.58</v>
      </c>
      <c r="F105" s="63" t="s">
        <v>25</v>
      </c>
      <c r="G105" s="177"/>
    </row>
    <row r="106" spans="1:7" x14ac:dyDescent="0.2">
      <c r="A106" s="177"/>
      <c r="B106" s="18" t="s">
        <v>26</v>
      </c>
      <c r="C106" s="83"/>
      <c r="D106" s="82">
        <v>10682.49</v>
      </c>
      <c r="E106" s="86">
        <v>4873.53</v>
      </c>
      <c r="F106" s="63" t="s">
        <v>27</v>
      </c>
      <c r="G106" s="177"/>
    </row>
    <row r="107" spans="1:7" x14ac:dyDescent="0.2">
      <c r="A107" s="177"/>
      <c r="B107" s="18" t="s">
        <v>28</v>
      </c>
      <c r="C107" s="83"/>
      <c r="D107" s="82">
        <v>11446.54</v>
      </c>
      <c r="E107" s="86">
        <v>4905.6400000000003</v>
      </c>
      <c r="F107" s="63" t="s">
        <v>28</v>
      </c>
      <c r="G107" s="177"/>
    </row>
    <row r="108" spans="1:7" x14ac:dyDescent="0.2">
      <c r="A108" s="177"/>
      <c r="B108" s="18" t="s">
        <v>29</v>
      </c>
      <c r="C108" s="83"/>
      <c r="D108" s="82">
        <v>10634.66</v>
      </c>
      <c r="E108" s="82">
        <v>4765.82</v>
      </c>
      <c r="F108" s="63" t="s">
        <v>30</v>
      </c>
      <c r="G108" s="177"/>
    </row>
    <row r="109" spans="1:7" x14ac:dyDescent="0.2">
      <c r="A109" s="177"/>
      <c r="B109" s="18" t="s">
        <v>31</v>
      </c>
      <c r="C109" s="83"/>
      <c r="D109" s="82">
        <v>8559.9699999999993</v>
      </c>
      <c r="E109" s="82">
        <v>3746.09</v>
      </c>
      <c r="F109" s="63" t="s">
        <v>31</v>
      </c>
      <c r="G109" s="177"/>
    </row>
    <row r="110" spans="1:7" x14ac:dyDescent="0.2">
      <c r="A110" s="178"/>
      <c r="B110" s="18" t="s">
        <v>32</v>
      </c>
      <c r="C110" s="83"/>
      <c r="D110" s="82">
        <v>9324.9</v>
      </c>
      <c r="E110" s="82">
        <v>4265.29</v>
      </c>
      <c r="F110" s="63" t="s">
        <v>32</v>
      </c>
      <c r="G110" s="178"/>
    </row>
    <row r="111" spans="1:7" x14ac:dyDescent="0.2">
      <c r="A111" s="177">
        <v>2012</v>
      </c>
      <c r="B111" s="21" t="s">
        <v>18</v>
      </c>
      <c r="C111" s="89"/>
      <c r="D111" s="88">
        <v>9341.58</v>
      </c>
      <c r="E111" s="87">
        <v>4178.83</v>
      </c>
      <c r="F111" s="65" t="s">
        <v>18</v>
      </c>
      <c r="G111" s="177">
        <v>2012</v>
      </c>
    </row>
    <row r="112" spans="1:7" x14ac:dyDescent="0.2">
      <c r="A112" s="177"/>
      <c r="B112" s="18" t="s">
        <v>19</v>
      </c>
      <c r="C112" s="83"/>
      <c r="D112" s="82">
        <v>9497.68</v>
      </c>
      <c r="E112" s="86">
        <v>4122.3999999999996</v>
      </c>
      <c r="F112" s="63" t="s">
        <v>19</v>
      </c>
      <c r="G112" s="177"/>
    </row>
    <row r="113" spans="1:7" x14ac:dyDescent="0.2">
      <c r="A113" s="177"/>
      <c r="B113" s="18" t="s">
        <v>20</v>
      </c>
      <c r="C113" s="83"/>
      <c r="D113" s="82">
        <v>9527.15</v>
      </c>
      <c r="E113" s="86">
        <v>4051.34</v>
      </c>
      <c r="F113" s="63" t="s">
        <v>20</v>
      </c>
      <c r="G113" s="177"/>
    </row>
    <row r="114" spans="1:7" x14ac:dyDescent="0.2">
      <c r="A114" s="177"/>
      <c r="B114" s="18" t="s">
        <v>21</v>
      </c>
      <c r="C114" s="83"/>
      <c r="D114" s="82">
        <v>9351.7900000000009</v>
      </c>
      <c r="E114" s="86">
        <v>3654.31</v>
      </c>
      <c r="F114" s="63" t="s">
        <v>21</v>
      </c>
      <c r="G114" s="177"/>
    </row>
    <row r="115" spans="1:7" x14ac:dyDescent="0.2">
      <c r="A115" s="177"/>
      <c r="B115" s="18" t="s">
        <v>22</v>
      </c>
      <c r="C115" s="83"/>
      <c r="D115" s="82">
        <v>8921.4</v>
      </c>
      <c r="E115" s="82">
        <v>3292.38</v>
      </c>
      <c r="F115" s="63" t="s">
        <v>23</v>
      </c>
      <c r="G115" s="177"/>
    </row>
    <row r="116" spans="1:7" x14ac:dyDescent="0.2">
      <c r="A116" s="177"/>
      <c r="B116" s="18" t="s">
        <v>24</v>
      </c>
      <c r="C116" s="83"/>
      <c r="D116" s="82">
        <v>8814.86</v>
      </c>
      <c r="E116" s="86">
        <v>3226.28</v>
      </c>
      <c r="F116" s="63" t="s">
        <v>24</v>
      </c>
      <c r="G116" s="177"/>
    </row>
    <row r="117" spans="1:7" x14ac:dyDescent="0.2">
      <c r="A117" s="177"/>
      <c r="B117" s="18" t="s">
        <v>25</v>
      </c>
      <c r="C117" s="83"/>
      <c r="D117" s="82">
        <v>8280.11</v>
      </c>
      <c r="E117" s="82">
        <v>3419.8</v>
      </c>
      <c r="F117" s="63" t="s">
        <v>25</v>
      </c>
      <c r="G117" s="177"/>
    </row>
    <row r="118" spans="1:7" x14ac:dyDescent="0.2">
      <c r="A118" s="177"/>
      <c r="B118" s="18" t="s">
        <v>26</v>
      </c>
      <c r="C118" s="83"/>
      <c r="D118" s="82">
        <v>8442.1299999999992</v>
      </c>
      <c r="E118" s="86">
        <v>3845.5</v>
      </c>
      <c r="F118" s="63" t="s">
        <v>27</v>
      </c>
      <c r="G118" s="177"/>
    </row>
    <row r="119" spans="1:7" x14ac:dyDescent="0.2">
      <c r="A119" s="177"/>
      <c r="B119" s="18" t="s">
        <v>28</v>
      </c>
      <c r="C119" s="83"/>
      <c r="D119" s="82">
        <v>8940.14</v>
      </c>
      <c r="E119" s="82">
        <v>3996.85</v>
      </c>
      <c r="F119" s="63" t="s">
        <v>28</v>
      </c>
      <c r="G119" s="177"/>
    </row>
    <row r="120" spans="1:7" x14ac:dyDescent="0.2">
      <c r="A120" s="177"/>
      <c r="B120" s="18" t="s">
        <v>29</v>
      </c>
      <c r="C120" s="83"/>
      <c r="D120" s="82">
        <v>9357.61</v>
      </c>
      <c r="E120" s="86">
        <v>3707.41</v>
      </c>
      <c r="F120" s="63" t="s">
        <v>30</v>
      </c>
      <c r="G120" s="177"/>
    </row>
    <row r="121" spans="1:7" x14ac:dyDescent="0.2">
      <c r="A121" s="177"/>
      <c r="B121" s="18" t="s">
        <v>31</v>
      </c>
      <c r="C121" s="83"/>
      <c r="D121" s="82">
        <v>9514.4</v>
      </c>
      <c r="E121" s="82">
        <v>3536.39</v>
      </c>
      <c r="F121" s="63" t="s">
        <v>31</v>
      </c>
      <c r="G121" s="177"/>
    </row>
    <row r="122" spans="1:7" x14ac:dyDescent="0.2">
      <c r="A122" s="177"/>
      <c r="B122" s="70" t="s">
        <v>32</v>
      </c>
      <c r="C122" s="85"/>
      <c r="D122" s="84">
        <v>9849.92</v>
      </c>
      <c r="E122" s="90">
        <v>3441.84</v>
      </c>
      <c r="F122" s="69" t="s">
        <v>32</v>
      </c>
      <c r="G122" s="177"/>
    </row>
    <row r="123" spans="1:7" x14ac:dyDescent="0.2">
      <c r="A123" s="180">
        <v>2013</v>
      </c>
      <c r="B123" s="18" t="s">
        <v>18</v>
      </c>
      <c r="C123" s="83"/>
      <c r="D123" s="82">
        <v>10092.74</v>
      </c>
      <c r="E123" s="86">
        <v>3199.19</v>
      </c>
      <c r="F123" s="63" t="s">
        <v>18</v>
      </c>
      <c r="G123" s="180">
        <v>2013</v>
      </c>
    </row>
    <row r="124" spans="1:7" x14ac:dyDescent="0.2">
      <c r="A124" s="177"/>
      <c r="B124" s="18" t="s">
        <v>19</v>
      </c>
      <c r="C124" s="83"/>
      <c r="D124" s="82">
        <v>10000.81</v>
      </c>
      <c r="E124" s="86">
        <v>3160.97</v>
      </c>
      <c r="F124" s="63" t="s">
        <v>19</v>
      </c>
      <c r="G124" s="177"/>
    </row>
    <row r="125" spans="1:7" x14ac:dyDescent="0.2">
      <c r="A125" s="177"/>
      <c r="B125" s="18" t="s">
        <v>20</v>
      </c>
      <c r="C125" s="83"/>
      <c r="D125" s="82">
        <v>9693.31</v>
      </c>
      <c r="E125" s="82">
        <v>2903.13</v>
      </c>
      <c r="F125" s="63" t="s">
        <v>20</v>
      </c>
      <c r="G125" s="177"/>
    </row>
    <row r="126" spans="1:7" x14ac:dyDescent="0.2">
      <c r="A126" s="177"/>
      <c r="B126" s="18" t="s">
        <v>21</v>
      </c>
      <c r="C126" s="83"/>
      <c r="D126" s="82">
        <v>9693.5300000000007</v>
      </c>
      <c r="E126" s="86">
        <v>2707.69</v>
      </c>
      <c r="F126" s="63" t="s">
        <v>21</v>
      </c>
      <c r="G126" s="177"/>
    </row>
    <row r="127" spans="1:7" x14ac:dyDescent="0.2">
      <c r="A127" s="177"/>
      <c r="B127" s="18" t="s">
        <v>22</v>
      </c>
      <c r="C127" s="83"/>
      <c r="D127" s="82">
        <v>9349.76</v>
      </c>
      <c r="E127" s="86">
        <v>2175.1799999999998</v>
      </c>
      <c r="F127" s="63" t="s">
        <v>23</v>
      </c>
      <c r="G127" s="177"/>
    </row>
    <row r="128" spans="1:7" x14ac:dyDescent="0.2">
      <c r="A128" s="177"/>
      <c r="B128" s="18" t="s">
        <v>24</v>
      </c>
      <c r="C128" s="83"/>
      <c r="D128" s="82">
        <v>9847.43</v>
      </c>
      <c r="E128" s="86">
        <v>2577.42</v>
      </c>
      <c r="F128" s="63" t="s">
        <v>24</v>
      </c>
      <c r="G128" s="177"/>
    </row>
    <row r="129" spans="1:7" x14ac:dyDescent="0.2">
      <c r="A129" s="177"/>
      <c r="B129" s="18" t="s">
        <v>25</v>
      </c>
      <c r="C129" s="83"/>
      <c r="D129" s="82">
        <v>9344.9699999999993</v>
      </c>
      <c r="E129" s="82">
        <v>2336.71</v>
      </c>
      <c r="F129" s="63" t="s">
        <v>25</v>
      </c>
      <c r="G129" s="177"/>
    </row>
    <row r="130" spans="1:7" x14ac:dyDescent="0.2">
      <c r="A130" s="177"/>
      <c r="B130" s="18" t="s">
        <v>26</v>
      </c>
      <c r="C130" s="83"/>
      <c r="D130" s="82">
        <v>9377.0400000000009</v>
      </c>
      <c r="E130" s="86">
        <v>2816.69</v>
      </c>
      <c r="F130" s="63" t="s">
        <v>27</v>
      </c>
      <c r="G130" s="177"/>
    </row>
    <row r="131" spans="1:7" x14ac:dyDescent="0.2">
      <c r="A131" s="177"/>
      <c r="B131" s="18" t="s">
        <v>28</v>
      </c>
      <c r="C131" s="83"/>
      <c r="D131" s="82">
        <v>9084.84</v>
      </c>
      <c r="E131" s="86">
        <v>2832.94</v>
      </c>
      <c r="F131" s="63" t="s">
        <v>28</v>
      </c>
      <c r="G131" s="177"/>
    </row>
    <row r="132" spans="1:7" x14ac:dyDescent="0.2">
      <c r="A132" s="177"/>
      <c r="B132" s="18" t="s">
        <v>29</v>
      </c>
      <c r="C132" s="83"/>
      <c r="D132" s="82">
        <v>8999.4</v>
      </c>
      <c r="E132" s="82">
        <v>2796.45</v>
      </c>
      <c r="F132" s="63" t="s">
        <v>30</v>
      </c>
      <c r="G132" s="177"/>
    </row>
    <row r="133" spans="1:7" x14ac:dyDescent="0.2">
      <c r="A133" s="177"/>
      <c r="B133" s="18" t="s">
        <v>31</v>
      </c>
      <c r="C133" s="83"/>
      <c r="D133" s="82">
        <v>9049.48</v>
      </c>
      <c r="E133" s="82">
        <v>2934.66</v>
      </c>
      <c r="F133" s="63" t="s">
        <v>31</v>
      </c>
      <c r="G133" s="177"/>
    </row>
    <row r="134" spans="1:7" x14ac:dyDescent="0.2">
      <c r="A134" s="178"/>
      <c r="B134" s="18" t="s">
        <v>32</v>
      </c>
      <c r="C134" s="83"/>
      <c r="D134" s="82">
        <v>9850.18</v>
      </c>
      <c r="E134" s="82">
        <v>3412.24</v>
      </c>
      <c r="F134" s="63" t="s">
        <v>32</v>
      </c>
      <c r="G134" s="178"/>
    </row>
    <row r="135" spans="1:7" x14ac:dyDescent="0.2">
      <c r="A135" s="177">
        <v>2014</v>
      </c>
      <c r="B135" s="21" t="s">
        <v>18</v>
      </c>
      <c r="C135" s="89"/>
      <c r="D135" s="88">
        <v>10123.879999999999</v>
      </c>
      <c r="E135" s="87">
        <v>3232.51</v>
      </c>
      <c r="F135" s="65" t="s">
        <v>18</v>
      </c>
      <c r="G135" s="177">
        <v>2014</v>
      </c>
    </row>
    <row r="136" spans="1:7" x14ac:dyDescent="0.2">
      <c r="A136" s="177"/>
      <c r="B136" s="18" t="s">
        <v>19</v>
      </c>
      <c r="C136" s="83"/>
      <c r="D136" s="82">
        <v>10802.05</v>
      </c>
      <c r="E136" s="86">
        <v>3103.43</v>
      </c>
      <c r="F136" s="63" t="s">
        <v>19</v>
      </c>
      <c r="G136" s="177"/>
    </row>
    <row r="137" spans="1:7" x14ac:dyDescent="0.2">
      <c r="A137" s="177"/>
      <c r="B137" s="18" t="s">
        <v>20</v>
      </c>
      <c r="C137" s="83"/>
      <c r="D137" s="82">
        <v>10388.02</v>
      </c>
      <c r="E137" s="86">
        <v>3181.32</v>
      </c>
      <c r="F137" s="63" t="s">
        <v>20</v>
      </c>
      <c r="G137" s="177"/>
    </row>
    <row r="138" spans="1:7" x14ac:dyDescent="0.2">
      <c r="A138" s="177"/>
      <c r="B138" s="18" t="s">
        <v>21</v>
      </c>
      <c r="C138" s="83"/>
      <c r="D138" s="82">
        <v>10291.049999999999</v>
      </c>
      <c r="E138" s="86">
        <v>2915.03</v>
      </c>
      <c r="F138" s="63" t="s">
        <v>21</v>
      </c>
      <c r="G138" s="177"/>
    </row>
    <row r="139" spans="1:7" x14ac:dyDescent="0.2">
      <c r="A139" s="177"/>
      <c r="B139" s="18" t="s">
        <v>22</v>
      </c>
      <c r="C139" s="83"/>
      <c r="D139" s="82">
        <v>9826.0400000000009</v>
      </c>
      <c r="E139" s="86">
        <v>3032.94</v>
      </c>
      <c r="F139" s="63" t="s">
        <v>23</v>
      </c>
      <c r="G139" s="177"/>
    </row>
    <row r="140" spans="1:7" x14ac:dyDescent="0.2">
      <c r="A140" s="177"/>
      <c r="B140" s="18" t="s">
        <v>24</v>
      </c>
      <c r="C140" s="83"/>
      <c r="D140" s="82">
        <v>9724.84</v>
      </c>
      <c r="E140" s="82">
        <v>2830.95</v>
      </c>
      <c r="F140" s="63" t="s">
        <v>24</v>
      </c>
      <c r="G140" s="177"/>
    </row>
    <row r="141" spans="1:7" x14ac:dyDescent="0.2">
      <c r="A141" s="177"/>
      <c r="B141" s="18" t="s">
        <v>25</v>
      </c>
      <c r="C141" s="83"/>
      <c r="D141" s="82">
        <v>10255.549999999999</v>
      </c>
      <c r="E141" s="86">
        <v>2705.95</v>
      </c>
      <c r="F141" s="63" t="s">
        <v>25</v>
      </c>
      <c r="G141" s="177"/>
    </row>
    <row r="142" spans="1:7" x14ac:dyDescent="0.2">
      <c r="A142" s="177"/>
      <c r="B142" s="18" t="s">
        <v>26</v>
      </c>
      <c r="C142" s="83"/>
      <c r="D142" s="82">
        <v>11097.93</v>
      </c>
      <c r="E142" s="86">
        <v>2926.69</v>
      </c>
      <c r="F142" s="63" t="s">
        <v>27</v>
      </c>
      <c r="G142" s="177"/>
    </row>
    <row r="143" spans="1:7" x14ac:dyDescent="0.2">
      <c r="A143" s="177"/>
      <c r="B143" s="18" t="s">
        <v>28</v>
      </c>
      <c r="C143" s="83"/>
      <c r="D143" s="82">
        <v>11394.23</v>
      </c>
      <c r="E143" s="82">
        <v>3684.4</v>
      </c>
      <c r="F143" s="63" t="s">
        <v>28</v>
      </c>
      <c r="G143" s="177"/>
    </row>
    <row r="144" spans="1:7" x14ac:dyDescent="0.2">
      <c r="A144" s="177"/>
      <c r="B144" s="18" t="s">
        <v>29</v>
      </c>
      <c r="C144" s="83"/>
      <c r="D144" s="82">
        <v>12278.98</v>
      </c>
      <c r="E144" s="86">
        <v>4159.78</v>
      </c>
      <c r="F144" s="63" t="s">
        <v>30</v>
      </c>
      <c r="G144" s="177"/>
    </row>
    <row r="145" spans="1:7" x14ac:dyDescent="0.2">
      <c r="A145" s="177"/>
      <c r="B145" s="18" t="s">
        <v>31</v>
      </c>
      <c r="C145" s="83"/>
      <c r="D145" s="82">
        <v>11688.47</v>
      </c>
      <c r="E145" s="86">
        <v>3384.51</v>
      </c>
      <c r="F145" s="63" t="s">
        <v>31</v>
      </c>
      <c r="G145" s="177"/>
    </row>
    <row r="146" spans="1:7" x14ac:dyDescent="0.2">
      <c r="A146" s="177"/>
      <c r="B146" s="70" t="s">
        <v>32</v>
      </c>
      <c r="C146" s="85"/>
      <c r="D146" s="84">
        <v>11356.11</v>
      </c>
      <c r="E146" s="84">
        <v>3037.38</v>
      </c>
      <c r="F146" s="69" t="s">
        <v>32</v>
      </c>
      <c r="G146" s="177"/>
    </row>
    <row r="147" spans="1:7" x14ac:dyDescent="0.2">
      <c r="A147" s="178">
        <v>2015</v>
      </c>
      <c r="B147" s="18" t="s">
        <v>18</v>
      </c>
      <c r="C147" s="83"/>
      <c r="D147" s="82">
        <v>11305.83</v>
      </c>
      <c r="E147" s="82">
        <v>2745.15</v>
      </c>
      <c r="F147" s="63" t="s">
        <v>18</v>
      </c>
      <c r="G147" s="178">
        <v>2015</v>
      </c>
    </row>
    <row r="148" spans="1:7" x14ac:dyDescent="0.2">
      <c r="A148" s="179"/>
      <c r="B148" s="18" t="s">
        <v>19</v>
      </c>
      <c r="C148" s="83"/>
      <c r="D148" s="82">
        <v>11961.97</v>
      </c>
      <c r="E148" s="82">
        <v>2602.9</v>
      </c>
      <c r="F148" s="63" t="s">
        <v>19</v>
      </c>
      <c r="G148" s="179"/>
    </row>
    <row r="149" spans="1:7" x14ac:dyDescent="0.2">
      <c r="A149" s="179"/>
      <c r="B149" s="18" t="s">
        <v>20</v>
      </c>
      <c r="C149" s="82">
        <v>1000</v>
      </c>
      <c r="D149" s="82">
        <v>12247.14</v>
      </c>
      <c r="E149" s="82">
        <v>2651.01</v>
      </c>
      <c r="F149" s="63" t="s">
        <v>20</v>
      </c>
      <c r="G149" s="179"/>
    </row>
    <row r="150" spans="1:7" x14ac:dyDescent="0.2">
      <c r="A150" s="179"/>
      <c r="B150" s="18" t="s">
        <v>21</v>
      </c>
      <c r="C150" s="82">
        <v>1059.1600000000001</v>
      </c>
      <c r="D150" s="82">
        <v>12970.58</v>
      </c>
      <c r="E150" s="82">
        <v>2661.78</v>
      </c>
      <c r="F150" s="63" t="s">
        <v>21</v>
      </c>
      <c r="G150" s="179"/>
    </row>
    <row r="151" spans="1:7" x14ac:dyDescent="0.2">
      <c r="A151" s="179"/>
      <c r="B151" s="18" t="s">
        <v>22</v>
      </c>
      <c r="C151" s="82">
        <v>1025.51</v>
      </c>
      <c r="D151" s="82">
        <v>12744.63</v>
      </c>
      <c r="E151" s="82">
        <v>2726.6</v>
      </c>
      <c r="F151" s="63" t="s">
        <v>23</v>
      </c>
      <c r="G151" s="179"/>
    </row>
    <row r="152" spans="1:7" x14ac:dyDescent="0.2">
      <c r="A152" s="179"/>
      <c r="B152" s="18" t="s">
        <v>24</v>
      </c>
      <c r="C152" s="82">
        <v>1001.33</v>
      </c>
      <c r="D152" s="82">
        <v>12354.55</v>
      </c>
      <c r="E152" s="82">
        <v>2875.73</v>
      </c>
      <c r="F152" s="63" t="s">
        <v>24</v>
      </c>
      <c r="G152" s="179"/>
    </row>
    <row r="153" spans="1:7" x14ac:dyDescent="0.2">
      <c r="A153" s="179"/>
      <c r="B153" s="18" t="s">
        <v>25</v>
      </c>
      <c r="C153" s="82">
        <v>969.55</v>
      </c>
      <c r="D153" s="82">
        <v>12045.85</v>
      </c>
      <c r="E153" s="82">
        <v>2784.96</v>
      </c>
      <c r="F153" s="63" t="s">
        <v>25</v>
      </c>
      <c r="G153" s="179"/>
    </row>
    <row r="154" spans="1:7" x14ac:dyDescent="0.2">
      <c r="A154" s="179"/>
      <c r="B154" s="18" t="s">
        <v>26</v>
      </c>
      <c r="C154" s="82">
        <v>946.64</v>
      </c>
      <c r="D154" s="82">
        <v>11920.81</v>
      </c>
      <c r="E154" s="82">
        <v>2972.79</v>
      </c>
      <c r="F154" s="63" t="s">
        <v>27</v>
      </c>
      <c r="G154" s="179"/>
    </row>
    <row r="155" spans="1:7" x14ac:dyDescent="0.2">
      <c r="A155" s="179"/>
      <c r="B155" s="18" t="s">
        <v>28</v>
      </c>
      <c r="C155" s="82">
        <v>951.06</v>
      </c>
      <c r="D155" s="82">
        <v>11949.79</v>
      </c>
      <c r="E155" s="82">
        <v>2970.6</v>
      </c>
      <c r="F155" s="63" t="s">
        <v>28</v>
      </c>
      <c r="G155" s="179"/>
    </row>
    <row r="156" spans="1:7" x14ac:dyDescent="0.2">
      <c r="A156" s="179"/>
      <c r="B156" s="18" t="s">
        <v>29</v>
      </c>
      <c r="C156" s="82">
        <v>942.5</v>
      </c>
      <c r="D156" s="82">
        <v>11846.2</v>
      </c>
      <c r="E156" s="82">
        <v>2981.56</v>
      </c>
      <c r="F156" s="63" t="s">
        <v>30</v>
      </c>
      <c r="G156" s="179"/>
    </row>
    <row r="157" spans="1:7" x14ac:dyDescent="0.2">
      <c r="A157" s="98"/>
      <c r="B157" s="18" t="s">
        <v>31</v>
      </c>
      <c r="C157" s="82">
        <v>935.89</v>
      </c>
      <c r="D157" s="82">
        <v>11286.53</v>
      </c>
      <c r="E157" s="82">
        <v>2627.07</v>
      </c>
      <c r="F157" s="63" t="s">
        <v>31</v>
      </c>
      <c r="G157" s="99"/>
    </row>
    <row r="158" spans="1:7" x14ac:dyDescent="0.2">
      <c r="A158" s="100"/>
      <c r="B158" s="70" t="s">
        <v>32</v>
      </c>
      <c r="C158" s="142">
        <v>1044.74</v>
      </c>
      <c r="D158" s="84">
        <v>12128.07</v>
      </c>
      <c r="E158" s="90">
        <v>2694.81</v>
      </c>
      <c r="F158" s="69" t="s">
        <v>32</v>
      </c>
      <c r="G158" s="100"/>
    </row>
    <row r="159" spans="1:7" x14ac:dyDescent="0.2">
      <c r="A159" s="178">
        <v>2016</v>
      </c>
      <c r="B159" s="18" t="s">
        <v>18</v>
      </c>
      <c r="C159" s="82">
        <v>1028.57</v>
      </c>
      <c r="D159" s="82">
        <v>11961.31</v>
      </c>
      <c r="E159" s="82">
        <v>2643.23</v>
      </c>
      <c r="F159" s="63" t="s">
        <v>18</v>
      </c>
      <c r="G159" s="178">
        <v>2016</v>
      </c>
    </row>
    <row r="160" spans="1:7" x14ac:dyDescent="0.2">
      <c r="A160" s="179"/>
      <c r="B160" s="18" t="s">
        <v>19</v>
      </c>
      <c r="C160" s="82">
        <v>1011.56</v>
      </c>
      <c r="D160" s="82">
        <v>11622.62</v>
      </c>
      <c r="E160" s="82">
        <v>2610.58</v>
      </c>
      <c r="F160" s="63" t="s">
        <v>19</v>
      </c>
      <c r="G160" s="179"/>
    </row>
    <row r="161" spans="1:7" x14ac:dyDescent="0.2">
      <c r="A161" s="179"/>
      <c r="B161" s="18" t="s">
        <v>20</v>
      </c>
      <c r="C161" s="82">
        <v>986.17</v>
      </c>
      <c r="D161" s="82">
        <v>11410.33</v>
      </c>
      <c r="E161" s="82">
        <v>2576.7399999999998</v>
      </c>
      <c r="F161" s="63" t="s">
        <v>20</v>
      </c>
      <c r="G161" s="179"/>
    </row>
    <row r="162" spans="1:7" x14ac:dyDescent="0.2">
      <c r="A162" s="179"/>
      <c r="B162" s="18" t="s">
        <v>21</v>
      </c>
      <c r="C162" s="82">
        <v>982.38</v>
      </c>
      <c r="D162" s="82">
        <v>11263.78</v>
      </c>
      <c r="E162" s="82">
        <v>2566.5700000000002</v>
      </c>
      <c r="F162" s="63" t="s">
        <v>21</v>
      </c>
      <c r="G162" s="179"/>
    </row>
    <row r="163" spans="1:7" x14ac:dyDescent="0.2">
      <c r="A163" s="179"/>
      <c r="B163" s="18" t="s">
        <v>22</v>
      </c>
      <c r="C163" s="82">
        <v>905.34</v>
      </c>
      <c r="D163" s="82">
        <v>10711.18</v>
      </c>
      <c r="E163" s="82">
        <v>2631.34</v>
      </c>
      <c r="F163" s="63" t="s">
        <v>23</v>
      </c>
      <c r="G163" s="179"/>
    </row>
    <row r="164" spans="1:7" x14ac:dyDescent="0.2">
      <c r="A164" s="179"/>
      <c r="B164" s="18" t="s">
        <v>24</v>
      </c>
      <c r="C164" s="82">
        <v>854.16</v>
      </c>
      <c r="D164" s="82">
        <v>10493.32</v>
      </c>
      <c r="E164" s="82">
        <v>2690.34</v>
      </c>
      <c r="F164" s="63" t="s">
        <v>34</v>
      </c>
      <c r="G164" s="179"/>
    </row>
    <row r="165" spans="1:7" x14ac:dyDescent="0.2">
      <c r="A165" s="179"/>
      <c r="B165" s="18" t="s">
        <v>25</v>
      </c>
      <c r="C165" s="82">
        <v>896.49</v>
      </c>
      <c r="D165" s="82">
        <v>10877.02</v>
      </c>
      <c r="E165" s="82">
        <v>2600.41</v>
      </c>
      <c r="F165" s="63" t="s">
        <v>67</v>
      </c>
      <c r="G165" s="179"/>
    </row>
    <row r="166" spans="1:7" x14ac:dyDescent="0.2">
      <c r="A166" s="179"/>
      <c r="B166" s="18" t="s">
        <v>26</v>
      </c>
      <c r="C166" s="82">
        <v>889.47</v>
      </c>
      <c r="D166" s="82">
        <v>10839.56</v>
      </c>
      <c r="E166" s="82">
        <v>2670.48</v>
      </c>
      <c r="F166" s="63" t="s">
        <v>27</v>
      </c>
      <c r="G166" s="179"/>
    </row>
    <row r="167" spans="1:7" x14ac:dyDescent="0.2">
      <c r="A167" s="179"/>
      <c r="B167" s="18" t="s">
        <v>28</v>
      </c>
      <c r="C167" s="82">
        <v>892.9</v>
      </c>
      <c r="D167" s="82">
        <v>10820.81</v>
      </c>
      <c r="E167" s="82">
        <v>2668.73</v>
      </c>
      <c r="F167" s="63" t="s">
        <v>28</v>
      </c>
      <c r="G167" s="179"/>
    </row>
    <row r="168" spans="1:7" x14ac:dyDescent="0.2">
      <c r="A168" s="179"/>
      <c r="B168" s="18" t="s">
        <v>29</v>
      </c>
      <c r="C168" s="82">
        <v>925.71</v>
      </c>
      <c r="D168" s="82">
        <v>11038.82</v>
      </c>
      <c r="E168" s="82">
        <v>2730.08</v>
      </c>
      <c r="F168" s="63" t="s">
        <v>30</v>
      </c>
      <c r="G168" s="179"/>
    </row>
    <row r="169" spans="1:7" x14ac:dyDescent="0.2">
      <c r="A169" s="179"/>
      <c r="B169" s="18" t="s">
        <v>31</v>
      </c>
      <c r="C169" s="82">
        <v>921.79</v>
      </c>
      <c r="D169" s="82">
        <v>10908.95</v>
      </c>
      <c r="E169" s="82">
        <v>2624.52</v>
      </c>
      <c r="F169" s="63" t="s">
        <v>31</v>
      </c>
      <c r="G169" s="179"/>
    </row>
    <row r="170" spans="1:7" x14ac:dyDescent="0.2">
      <c r="A170" s="180"/>
      <c r="B170" s="70" t="s">
        <v>32</v>
      </c>
      <c r="C170" s="142">
        <v>928.27</v>
      </c>
      <c r="D170" s="84">
        <v>11510.59</v>
      </c>
      <c r="E170" s="90">
        <v>2673.36</v>
      </c>
      <c r="F170" s="69" t="s">
        <v>32</v>
      </c>
      <c r="G170" s="180"/>
    </row>
    <row r="171" spans="1:7" x14ac:dyDescent="0.2">
      <c r="A171" s="178">
        <v>2017</v>
      </c>
      <c r="B171" s="18" t="s">
        <v>18</v>
      </c>
      <c r="C171" s="82">
        <v>934.79</v>
      </c>
      <c r="D171" s="82">
        <v>11336.99</v>
      </c>
      <c r="E171" s="82">
        <v>2711.91</v>
      </c>
      <c r="F171" s="63" t="s">
        <v>18</v>
      </c>
      <c r="G171" s="178">
        <v>2017</v>
      </c>
    </row>
    <row r="172" spans="1:7" x14ac:dyDescent="0.2">
      <c r="A172" s="179"/>
      <c r="B172" s="18" t="s">
        <v>19</v>
      </c>
      <c r="C172" s="82">
        <v>969.89</v>
      </c>
      <c r="D172" s="82">
        <v>11400.2</v>
      </c>
      <c r="E172" s="82">
        <v>2730.1</v>
      </c>
      <c r="F172" s="63" t="s">
        <v>19</v>
      </c>
      <c r="G172" s="179"/>
    </row>
    <row r="173" spans="1:7" x14ac:dyDescent="0.2">
      <c r="A173" s="179"/>
      <c r="B173" s="18" t="s">
        <v>20</v>
      </c>
      <c r="C173" s="82">
        <v>985.98</v>
      </c>
      <c r="D173" s="82">
        <v>11942.29</v>
      </c>
      <c r="E173" s="82">
        <v>2750.26</v>
      </c>
      <c r="F173" s="63" t="s">
        <v>20</v>
      </c>
      <c r="G173" s="179"/>
    </row>
    <row r="174" spans="1:7" x14ac:dyDescent="0.2">
      <c r="A174" s="179"/>
      <c r="B174" s="18" t="s">
        <v>21</v>
      </c>
      <c r="C174" s="82">
        <v>895.9</v>
      </c>
      <c r="D174" s="82">
        <v>11244.52</v>
      </c>
      <c r="E174" s="82" t="s">
        <v>70</v>
      </c>
      <c r="F174" s="63" t="s">
        <v>21</v>
      </c>
      <c r="G174" s="179"/>
    </row>
    <row r="175" spans="1:7" x14ac:dyDescent="0.2">
      <c r="A175" s="179"/>
      <c r="B175" s="18" t="s">
        <v>22</v>
      </c>
      <c r="C175" s="82">
        <v>857.69</v>
      </c>
      <c r="D175" s="82">
        <v>11014.06</v>
      </c>
      <c r="E175" s="82" t="s">
        <v>70</v>
      </c>
      <c r="F175" s="63" t="s">
        <v>23</v>
      </c>
      <c r="G175" s="179"/>
    </row>
    <row r="176" spans="1:7" x14ac:dyDescent="0.2">
      <c r="A176" s="179"/>
      <c r="B176" s="18" t="s">
        <v>24</v>
      </c>
      <c r="C176" s="82">
        <v>884.7</v>
      </c>
      <c r="D176" s="82">
        <v>11328.56</v>
      </c>
      <c r="E176" s="82" t="s">
        <v>70</v>
      </c>
      <c r="F176" s="63" t="s">
        <v>34</v>
      </c>
      <c r="G176" s="179"/>
    </row>
    <row r="177" spans="1:7" x14ac:dyDescent="0.2">
      <c r="A177" s="179"/>
      <c r="B177" s="18" t="s">
        <v>25</v>
      </c>
      <c r="C177" s="82">
        <v>821.31</v>
      </c>
      <c r="D177" s="82">
        <v>10658.91</v>
      </c>
      <c r="E177" s="82" t="s">
        <v>70</v>
      </c>
      <c r="F177" s="63" t="s">
        <v>67</v>
      </c>
      <c r="G177" s="179"/>
    </row>
    <row r="178" spans="1:7" x14ac:dyDescent="0.2">
      <c r="A178" s="179"/>
      <c r="B178" s="18" t="s">
        <v>26</v>
      </c>
      <c r="C178" s="82">
        <v>824.91</v>
      </c>
      <c r="D178" s="82">
        <v>10821.95</v>
      </c>
      <c r="E178" s="82" t="s">
        <v>70</v>
      </c>
      <c r="F178" s="63" t="s">
        <v>27</v>
      </c>
      <c r="G178" s="179"/>
    </row>
    <row r="179" spans="1:7" x14ac:dyDescent="0.2">
      <c r="A179" s="179"/>
      <c r="B179" s="18" t="s">
        <v>28</v>
      </c>
      <c r="C179" s="82">
        <v>834.61</v>
      </c>
      <c r="D179" s="82">
        <v>10772.53</v>
      </c>
      <c r="E179" s="82" t="s">
        <v>70</v>
      </c>
      <c r="F179" s="63" t="s">
        <v>28</v>
      </c>
      <c r="G179" s="179"/>
    </row>
    <row r="180" spans="1:7" x14ac:dyDescent="0.2">
      <c r="A180" s="179"/>
      <c r="B180" s="18" t="s">
        <v>29</v>
      </c>
      <c r="C180" s="82">
        <v>822.27</v>
      </c>
      <c r="D180" s="82">
        <v>10729.04</v>
      </c>
      <c r="E180" s="82" t="s">
        <v>70</v>
      </c>
      <c r="F180" s="63" t="s">
        <v>30</v>
      </c>
      <c r="G180" s="179"/>
    </row>
    <row r="181" spans="1:7" x14ac:dyDescent="0.2">
      <c r="A181" s="179"/>
      <c r="B181" s="18" t="s">
        <v>31</v>
      </c>
      <c r="C181" s="82">
        <v>797.14</v>
      </c>
      <c r="D181" s="82">
        <v>10211.780000000001</v>
      </c>
      <c r="E181" s="82" t="s">
        <v>70</v>
      </c>
      <c r="F181" s="63" t="s">
        <v>31</v>
      </c>
      <c r="G181" s="179"/>
    </row>
    <row r="182" spans="1:7" x14ac:dyDescent="0.2">
      <c r="A182" s="179"/>
      <c r="B182" s="18" t="s">
        <v>32</v>
      </c>
      <c r="C182" s="142">
        <v>776.69</v>
      </c>
      <c r="D182" s="82">
        <v>10175.43</v>
      </c>
      <c r="E182" s="82" t="s">
        <v>70</v>
      </c>
      <c r="F182" s="63" t="s">
        <v>32</v>
      </c>
      <c r="G182" s="179"/>
    </row>
    <row r="183" spans="1:7" x14ac:dyDescent="0.2">
      <c r="A183" s="178">
        <v>2018</v>
      </c>
      <c r="B183" s="21" t="s">
        <v>18</v>
      </c>
      <c r="C183" s="82">
        <v>828.8</v>
      </c>
      <c r="D183" s="88">
        <v>10672.76</v>
      </c>
      <c r="E183" s="88" t="s">
        <v>70</v>
      </c>
      <c r="F183" s="65" t="s">
        <v>18</v>
      </c>
      <c r="G183" s="178">
        <v>2018</v>
      </c>
    </row>
    <row r="184" spans="1:7" x14ac:dyDescent="0.2">
      <c r="A184" s="179"/>
      <c r="B184" s="18" t="s">
        <v>19</v>
      </c>
      <c r="C184" s="82">
        <v>776.93</v>
      </c>
      <c r="D184" s="82">
        <v>10208.77</v>
      </c>
      <c r="E184" s="86" t="s">
        <v>70</v>
      </c>
      <c r="F184" s="63" t="s">
        <v>19</v>
      </c>
      <c r="G184" s="179"/>
    </row>
    <row r="185" spans="1:7" x14ac:dyDescent="0.2">
      <c r="A185" s="179"/>
      <c r="B185" s="18" t="s">
        <v>20</v>
      </c>
      <c r="C185" s="82">
        <v>782.68</v>
      </c>
      <c r="D185" s="82">
        <v>10087.99</v>
      </c>
      <c r="E185" s="86" t="s">
        <v>70</v>
      </c>
      <c r="F185" s="63" t="s">
        <v>20</v>
      </c>
      <c r="G185" s="179"/>
    </row>
    <row r="186" spans="1:7" x14ac:dyDescent="0.2">
      <c r="A186" s="179"/>
      <c r="B186" s="18" t="s">
        <v>21</v>
      </c>
      <c r="C186" s="82">
        <v>786.28</v>
      </c>
      <c r="D186" s="82">
        <v>10152.94</v>
      </c>
      <c r="E186" s="86" t="s">
        <v>70</v>
      </c>
      <c r="F186" s="63" t="s">
        <v>21</v>
      </c>
      <c r="G186" s="179"/>
    </row>
    <row r="187" spans="1:7" x14ac:dyDescent="0.2">
      <c r="A187" s="179"/>
      <c r="B187" s="18" t="s">
        <v>22</v>
      </c>
      <c r="C187" s="82">
        <v>756.87</v>
      </c>
      <c r="D187" s="82">
        <v>9761.36</v>
      </c>
      <c r="E187" s="82" t="s">
        <v>70</v>
      </c>
      <c r="F187" s="63" t="s">
        <v>23</v>
      </c>
      <c r="G187" s="179"/>
    </row>
    <row r="188" spans="1:7" x14ac:dyDescent="0.2">
      <c r="A188" s="179"/>
      <c r="B188" s="18" t="s">
        <v>24</v>
      </c>
      <c r="C188" s="82">
        <v>770.24</v>
      </c>
      <c r="D188" s="82">
        <v>9904.0400000000009</v>
      </c>
      <c r="E188" s="82" t="s">
        <v>70</v>
      </c>
      <c r="F188" s="63" t="s">
        <v>34</v>
      </c>
      <c r="G188" s="179"/>
    </row>
    <row r="189" spans="1:7" x14ac:dyDescent="0.2">
      <c r="A189" s="179"/>
      <c r="B189" s="18" t="s">
        <v>25</v>
      </c>
      <c r="C189" s="82">
        <v>815.11</v>
      </c>
      <c r="D189" s="82">
        <v>10528.73</v>
      </c>
      <c r="E189" s="82" t="s">
        <v>70</v>
      </c>
      <c r="F189" s="63" t="s">
        <v>67</v>
      </c>
      <c r="G189" s="179"/>
    </row>
    <row r="190" spans="1:7" x14ac:dyDescent="0.2">
      <c r="A190" s="179"/>
      <c r="B190" s="18" t="s">
        <v>26</v>
      </c>
      <c r="C190" s="82">
        <v>787.18</v>
      </c>
      <c r="D190" s="82">
        <v>10353.48</v>
      </c>
      <c r="E190" s="82" t="s">
        <v>70</v>
      </c>
      <c r="F190" s="63" t="s">
        <v>27</v>
      </c>
      <c r="G190" s="179"/>
    </row>
    <row r="191" spans="1:7" x14ac:dyDescent="0.2">
      <c r="A191" s="179"/>
      <c r="B191" s="18" t="s">
        <v>28</v>
      </c>
      <c r="C191" s="82">
        <v>798.38</v>
      </c>
      <c r="D191" s="82">
        <v>10455.09</v>
      </c>
      <c r="E191" s="82" t="s">
        <v>70</v>
      </c>
      <c r="F191" s="63" t="s">
        <v>28</v>
      </c>
      <c r="G191" s="179"/>
    </row>
    <row r="192" spans="1:7" x14ac:dyDescent="0.2">
      <c r="A192" s="179"/>
      <c r="B192" s="18" t="s">
        <v>29</v>
      </c>
      <c r="C192" s="82">
        <v>843.46</v>
      </c>
      <c r="D192" s="82">
        <v>10863.3</v>
      </c>
      <c r="E192" s="82" t="s">
        <v>70</v>
      </c>
      <c r="F192" s="63" t="s">
        <v>30</v>
      </c>
      <c r="G192" s="179"/>
    </row>
    <row r="193" spans="1:9" x14ac:dyDescent="0.2">
      <c r="A193" s="179"/>
      <c r="B193" s="18" t="s">
        <v>31</v>
      </c>
      <c r="C193" s="82">
        <v>847.45</v>
      </c>
      <c r="D193" s="82">
        <v>10901.72</v>
      </c>
      <c r="E193" s="82" t="s">
        <v>70</v>
      </c>
      <c r="F193" s="63" t="s">
        <v>31</v>
      </c>
      <c r="G193" s="179"/>
    </row>
    <row r="194" spans="1:9" x14ac:dyDescent="0.2">
      <c r="A194" s="179"/>
      <c r="B194" s="18" t="s">
        <v>32</v>
      </c>
      <c r="C194" s="142">
        <v>837.08</v>
      </c>
      <c r="D194" s="82">
        <v>10840.49</v>
      </c>
      <c r="E194" s="82" t="s">
        <v>70</v>
      </c>
      <c r="F194" s="63" t="s">
        <v>32</v>
      </c>
      <c r="G194" s="179"/>
    </row>
    <row r="195" spans="1:9" x14ac:dyDescent="0.2">
      <c r="A195" s="178">
        <v>2019</v>
      </c>
      <c r="B195" s="21" t="s">
        <v>18</v>
      </c>
      <c r="C195" s="88">
        <v>802.26</v>
      </c>
      <c r="D195" s="88">
        <v>10363.69</v>
      </c>
      <c r="E195" s="88" t="s">
        <v>70</v>
      </c>
      <c r="F195" s="65" t="s">
        <v>18</v>
      </c>
      <c r="G195" s="178">
        <v>2019</v>
      </c>
    </row>
    <row r="196" spans="1:9" x14ac:dyDescent="0.2">
      <c r="A196" s="179"/>
      <c r="B196" s="18" t="s">
        <v>19</v>
      </c>
      <c r="C196" s="82">
        <v>816.51</v>
      </c>
      <c r="D196" s="82">
        <v>10561.27</v>
      </c>
      <c r="E196" s="86" t="s">
        <v>70</v>
      </c>
      <c r="F196" s="63" t="s">
        <v>19</v>
      </c>
      <c r="G196" s="179"/>
    </row>
    <row r="197" spans="1:9" x14ac:dyDescent="0.2">
      <c r="A197" s="179"/>
      <c r="B197" s="18" t="s">
        <v>20</v>
      </c>
      <c r="C197" s="82">
        <v>832.28</v>
      </c>
      <c r="D197" s="82">
        <v>10638.74</v>
      </c>
      <c r="E197" s="86" t="s">
        <v>70</v>
      </c>
      <c r="F197" s="140" t="s">
        <v>20</v>
      </c>
      <c r="G197" s="179"/>
    </row>
    <row r="198" spans="1:9" x14ac:dyDescent="0.2">
      <c r="A198" s="179"/>
      <c r="B198" s="18" t="s">
        <v>21</v>
      </c>
      <c r="C198" s="82">
        <v>835.71</v>
      </c>
      <c r="D198" s="82">
        <v>10689.05</v>
      </c>
      <c r="E198" s="86" t="s">
        <v>70</v>
      </c>
      <c r="F198" s="63" t="s">
        <v>21</v>
      </c>
      <c r="G198" s="179"/>
    </row>
    <row r="199" spans="1:9" x14ac:dyDescent="0.2">
      <c r="A199" s="179"/>
      <c r="B199" s="18" t="s">
        <v>22</v>
      </c>
      <c r="C199" s="82">
        <v>812.47</v>
      </c>
      <c r="D199" s="82">
        <v>10549.9</v>
      </c>
      <c r="E199" s="82" t="s">
        <v>70</v>
      </c>
      <c r="F199" s="63" t="s">
        <v>23</v>
      </c>
      <c r="G199" s="179"/>
      <c r="I199" s="141"/>
    </row>
    <row r="200" spans="1:9" x14ac:dyDescent="0.2">
      <c r="A200" s="179"/>
      <c r="B200" s="18" t="s">
        <v>24</v>
      </c>
      <c r="C200" s="82">
        <v>809.59</v>
      </c>
      <c r="D200" s="82">
        <v>11037.96</v>
      </c>
      <c r="E200" s="82" t="s">
        <v>70</v>
      </c>
      <c r="F200" s="63" t="s">
        <v>34</v>
      </c>
      <c r="G200" s="179"/>
      <c r="I200" s="141"/>
    </row>
    <row r="201" spans="1:9" x14ac:dyDescent="0.2">
      <c r="A201" s="179"/>
      <c r="B201" s="18" t="s">
        <v>25</v>
      </c>
      <c r="C201" s="82">
        <v>809.42</v>
      </c>
      <c r="D201" s="82">
        <v>11037.86</v>
      </c>
      <c r="E201" s="82" t="s">
        <v>70</v>
      </c>
      <c r="F201" s="63" t="s">
        <v>67</v>
      </c>
      <c r="G201" s="179"/>
      <c r="I201" s="141"/>
    </row>
    <row r="202" spans="1:9" x14ac:dyDescent="0.2">
      <c r="A202" s="179"/>
      <c r="B202" s="18" t="s">
        <v>26</v>
      </c>
      <c r="C202" s="82">
        <v>806.59</v>
      </c>
      <c r="D202" s="82">
        <v>11214.62</v>
      </c>
      <c r="E202" s="82" t="s">
        <v>70</v>
      </c>
      <c r="F202" s="63" t="s">
        <v>27</v>
      </c>
      <c r="G202" s="179"/>
      <c r="I202" s="141"/>
    </row>
    <row r="203" spans="1:9" x14ac:dyDescent="0.2">
      <c r="A203" s="179"/>
      <c r="B203" s="18" t="s">
        <v>28</v>
      </c>
      <c r="C203" s="82">
        <v>799.83</v>
      </c>
      <c r="D203" s="82">
        <v>11208.19</v>
      </c>
      <c r="E203" s="82" t="s">
        <v>70</v>
      </c>
      <c r="F203" s="63" t="s">
        <v>28</v>
      </c>
      <c r="G203" s="179"/>
      <c r="I203" s="141"/>
    </row>
    <row r="204" spans="1:9" x14ac:dyDescent="0.2">
      <c r="A204" s="179"/>
      <c r="B204" s="18" t="s">
        <v>29</v>
      </c>
      <c r="C204" s="82">
        <v>792.78</v>
      </c>
      <c r="D204" s="82">
        <v>11453.04</v>
      </c>
      <c r="E204" s="82" t="s">
        <v>70</v>
      </c>
      <c r="F204" s="63" t="s">
        <v>30</v>
      </c>
      <c r="G204" s="179"/>
      <c r="I204" s="141"/>
    </row>
    <row r="205" spans="1:9" x14ac:dyDescent="0.2">
      <c r="A205" s="179"/>
      <c r="B205" s="18" t="s">
        <v>31</v>
      </c>
      <c r="C205" s="82">
        <v>789.11</v>
      </c>
      <c r="D205" s="82">
        <v>11650.9</v>
      </c>
      <c r="E205" s="82" t="s">
        <v>70</v>
      </c>
      <c r="F205" s="63" t="s">
        <v>31</v>
      </c>
      <c r="G205" s="179"/>
      <c r="I205" s="141"/>
    </row>
    <row r="206" spans="1:9" x14ac:dyDescent="0.2">
      <c r="A206" s="180"/>
      <c r="B206" s="70" t="s">
        <v>32</v>
      </c>
      <c r="C206" s="84">
        <v>777.61</v>
      </c>
      <c r="D206" s="84">
        <v>11403.61</v>
      </c>
      <c r="E206" s="84" t="s">
        <v>70</v>
      </c>
      <c r="F206" s="69" t="s">
        <v>32</v>
      </c>
      <c r="G206" s="180"/>
      <c r="I206" s="141"/>
    </row>
    <row r="207" spans="1:9" x14ac:dyDescent="0.2">
      <c r="A207" s="178">
        <v>2020</v>
      </c>
      <c r="B207" s="18" t="s">
        <v>18</v>
      </c>
      <c r="C207" s="82">
        <v>778.11</v>
      </c>
      <c r="D207" s="82">
        <v>11384.54</v>
      </c>
      <c r="E207" s="82" t="s">
        <v>70</v>
      </c>
      <c r="F207" s="63" t="s">
        <v>18</v>
      </c>
      <c r="G207" s="178">
        <v>2020</v>
      </c>
      <c r="I207" s="141"/>
    </row>
    <row r="208" spans="1:9" x14ac:dyDescent="0.2">
      <c r="A208" s="179"/>
      <c r="B208" s="18" t="s">
        <v>19</v>
      </c>
      <c r="C208" s="82">
        <v>785.19</v>
      </c>
      <c r="D208" s="82">
        <v>11289.24</v>
      </c>
      <c r="E208" s="82" t="s">
        <v>70</v>
      </c>
      <c r="F208" s="63" t="s">
        <v>19</v>
      </c>
      <c r="G208" s="179"/>
      <c r="I208" s="141"/>
    </row>
    <row r="209" spans="1:9" x14ac:dyDescent="0.2">
      <c r="A209" s="179"/>
      <c r="B209" s="18" t="s">
        <v>20</v>
      </c>
      <c r="C209" s="82">
        <v>657.27</v>
      </c>
      <c r="D209" s="82">
        <v>10060.530000000001</v>
      </c>
      <c r="E209" s="82" t="s">
        <v>70</v>
      </c>
      <c r="F209" s="63" t="s">
        <v>20</v>
      </c>
      <c r="G209" s="179"/>
      <c r="I209" s="141"/>
    </row>
    <row r="210" spans="1:9" x14ac:dyDescent="0.2">
      <c r="A210" s="179"/>
      <c r="B210" s="18" t="s">
        <v>21</v>
      </c>
      <c r="C210" s="82">
        <v>678.49</v>
      </c>
      <c r="D210" s="82">
        <v>10262.74</v>
      </c>
      <c r="E210" s="82" t="s">
        <v>70</v>
      </c>
      <c r="F210" s="63" t="s">
        <v>21</v>
      </c>
      <c r="G210" s="179"/>
      <c r="I210" s="141"/>
    </row>
    <row r="211" spans="1:9" x14ac:dyDescent="0.2">
      <c r="A211" s="179"/>
      <c r="B211" s="18" t="s">
        <v>22</v>
      </c>
      <c r="C211" s="82">
        <v>710.15</v>
      </c>
      <c r="D211" s="82">
        <v>10241.67</v>
      </c>
      <c r="E211" s="82" t="s">
        <v>70</v>
      </c>
      <c r="F211" s="63" t="s">
        <v>23</v>
      </c>
      <c r="G211" s="179"/>
      <c r="I211" s="141"/>
    </row>
    <row r="212" spans="1:9" x14ac:dyDescent="0.2">
      <c r="A212" s="179"/>
      <c r="B212" s="18" t="s">
        <v>24</v>
      </c>
      <c r="C212" s="82">
        <v>710.19</v>
      </c>
      <c r="D212" s="82">
        <v>10259.15</v>
      </c>
      <c r="E212" s="82" t="s">
        <v>70</v>
      </c>
      <c r="F212" s="63" t="s">
        <v>34</v>
      </c>
      <c r="G212" s="179"/>
      <c r="I212" s="141"/>
    </row>
    <row r="213" spans="1:9" x14ac:dyDescent="0.2">
      <c r="A213" s="179"/>
      <c r="B213" s="18" t="s">
        <v>25</v>
      </c>
      <c r="C213" s="150">
        <v>689.71</v>
      </c>
      <c r="D213" s="82">
        <v>10173.799999999999</v>
      </c>
      <c r="E213" s="82" t="s">
        <v>70</v>
      </c>
      <c r="F213" s="63" t="s">
        <v>67</v>
      </c>
      <c r="G213" s="179"/>
      <c r="I213" s="141"/>
    </row>
    <row r="214" spans="1:9" x14ac:dyDescent="0.2">
      <c r="A214" s="179"/>
      <c r="B214" s="18" t="s">
        <v>26</v>
      </c>
      <c r="C214" s="82">
        <v>659.67</v>
      </c>
      <c r="D214" s="82">
        <v>9886.61</v>
      </c>
      <c r="E214" s="82" t="s">
        <v>70</v>
      </c>
      <c r="F214" s="63" t="s">
        <v>27</v>
      </c>
      <c r="G214" s="179"/>
      <c r="I214" s="141"/>
    </row>
    <row r="215" spans="1:9" x14ac:dyDescent="0.2">
      <c r="A215" s="179"/>
      <c r="B215" s="18" t="s">
        <v>28</v>
      </c>
      <c r="C215" s="82">
        <v>655.94</v>
      </c>
      <c r="D215" s="82">
        <v>9880.81</v>
      </c>
      <c r="E215" s="82" t="s">
        <v>70</v>
      </c>
      <c r="F215" s="63" t="s">
        <v>28</v>
      </c>
      <c r="G215" s="179"/>
      <c r="I215" s="141"/>
    </row>
    <row r="216" spans="1:9" x14ac:dyDescent="0.2">
      <c r="A216" s="179"/>
      <c r="B216" s="18" t="s">
        <v>29</v>
      </c>
      <c r="C216" s="82">
        <v>648.09</v>
      </c>
      <c r="D216" s="82">
        <v>9784.75</v>
      </c>
      <c r="E216" s="82" t="s">
        <v>70</v>
      </c>
      <c r="F216" s="63" t="s">
        <v>30</v>
      </c>
      <c r="G216" s="179"/>
      <c r="I216" s="141"/>
    </row>
    <row r="217" spans="1:9" x14ac:dyDescent="0.2">
      <c r="A217" s="179"/>
      <c r="B217" s="18" t="s">
        <v>31</v>
      </c>
      <c r="C217" s="82">
        <v>633.19000000000005</v>
      </c>
      <c r="D217" s="82">
        <v>9841.9</v>
      </c>
      <c r="E217" s="82" t="s">
        <v>70</v>
      </c>
      <c r="F217" s="63" t="s">
        <v>31</v>
      </c>
      <c r="G217" s="179"/>
      <c r="I217" s="141"/>
    </row>
    <row r="218" spans="1:9" x14ac:dyDescent="0.2">
      <c r="A218" s="180"/>
      <c r="B218" s="70" t="s">
        <v>32</v>
      </c>
      <c r="C218" s="84">
        <v>712.83</v>
      </c>
      <c r="D218" s="84">
        <v>10328.64</v>
      </c>
      <c r="E218" s="82" t="s">
        <v>70</v>
      </c>
      <c r="F218" s="69" t="s">
        <v>32</v>
      </c>
      <c r="G218" s="179"/>
      <c r="I218" s="141"/>
    </row>
    <row r="219" spans="1:9" x14ac:dyDescent="0.2">
      <c r="A219" s="178">
        <v>2021</v>
      </c>
      <c r="B219" s="18" t="s">
        <v>18</v>
      </c>
      <c r="C219" s="82">
        <v>727.75</v>
      </c>
      <c r="D219" s="82">
        <v>10567.27</v>
      </c>
      <c r="E219" s="87" t="s">
        <v>70</v>
      </c>
      <c r="F219" s="63" t="s">
        <v>18</v>
      </c>
      <c r="G219" s="178">
        <v>2021</v>
      </c>
      <c r="I219" s="141"/>
    </row>
    <row r="220" spans="1:9" x14ac:dyDescent="0.2">
      <c r="A220" s="179"/>
      <c r="B220" s="18" t="s">
        <v>19</v>
      </c>
      <c r="C220" s="82">
        <v>744.14</v>
      </c>
      <c r="D220" s="82">
        <v>10793.96</v>
      </c>
      <c r="E220" s="82" t="s">
        <v>70</v>
      </c>
      <c r="F220" s="63" t="s">
        <v>19</v>
      </c>
      <c r="G220" s="179"/>
      <c r="I220" s="141"/>
    </row>
    <row r="221" spans="1:9" x14ac:dyDescent="0.2">
      <c r="A221" s="179"/>
      <c r="B221" s="18" t="s">
        <v>20</v>
      </c>
      <c r="C221" s="82">
        <v>760.76</v>
      </c>
      <c r="D221" s="82">
        <v>11015.18</v>
      </c>
      <c r="E221" s="82" t="s">
        <v>70</v>
      </c>
      <c r="F221" s="63" t="s">
        <v>20</v>
      </c>
      <c r="G221" s="179"/>
      <c r="I221" s="141"/>
    </row>
    <row r="222" spans="1:9" x14ac:dyDescent="0.2">
      <c r="A222" s="179"/>
      <c r="B222" s="18" t="s">
        <v>21</v>
      </c>
      <c r="C222" s="82">
        <v>753.86</v>
      </c>
      <c r="D222" s="82">
        <v>11004.73</v>
      </c>
      <c r="E222" s="82" t="s">
        <v>70</v>
      </c>
      <c r="F222" s="63" t="s">
        <v>21</v>
      </c>
      <c r="G222" s="179"/>
      <c r="I222" s="141"/>
    </row>
    <row r="223" spans="1:9" x14ac:dyDescent="0.2">
      <c r="A223" s="179"/>
      <c r="B223" s="18" t="s">
        <v>22</v>
      </c>
      <c r="C223" s="82">
        <v>805.51</v>
      </c>
      <c r="D223" s="82">
        <v>11581.3</v>
      </c>
      <c r="E223" s="82" t="s">
        <v>70</v>
      </c>
      <c r="F223" s="63" t="s">
        <v>23</v>
      </c>
      <c r="G223" s="179"/>
      <c r="I223" s="141"/>
    </row>
    <row r="224" spans="1:9" x14ac:dyDescent="0.2">
      <c r="A224" s="179"/>
      <c r="B224" s="18" t="s">
        <v>24</v>
      </c>
      <c r="C224" s="82">
        <v>744.08</v>
      </c>
      <c r="D224" s="82">
        <v>11056.71</v>
      </c>
      <c r="E224" s="82" t="s">
        <v>70</v>
      </c>
      <c r="F224" s="63" t="s">
        <v>34</v>
      </c>
      <c r="G224" s="179"/>
      <c r="I224" s="141"/>
    </row>
    <row r="225" spans="1:10" x14ac:dyDescent="0.2">
      <c r="A225" s="179"/>
      <c r="B225" s="18" t="s">
        <v>25</v>
      </c>
      <c r="C225" s="82">
        <v>744.9</v>
      </c>
      <c r="D225" s="82">
        <v>10874.37</v>
      </c>
      <c r="E225" s="82" t="s">
        <v>70</v>
      </c>
      <c r="F225" s="63" t="s">
        <v>67</v>
      </c>
      <c r="G225" s="179"/>
      <c r="I225" s="141"/>
    </row>
    <row r="226" spans="1:10" x14ac:dyDescent="0.2">
      <c r="A226" s="179"/>
      <c r="B226" s="18" t="s">
        <v>26</v>
      </c>
      <c r="C226" s="82">
        <v>773.09</v>
      </c>
      <c r="D226" s="82">
        <v>11042.22</v>
      </c>
      <c r="E226" s="82" t="s">
        <v>70</v>
      </c>
      <c r="F226" s="63" t="s">
        <v>27</v>
      </c>
      <c r="G226" s="179"/>
      <c r="I226" s="141"/>
    </row>
    <row r="227" spans="1:10" x14ac:dyDescent="0.2">
      <c r="A227" s="179"/>
      <c r="B227" s="18" t="s">
        <v>28</v>
      </c>
      <c r="C227" s="82">
        <v>795.3</v>
      </c>
      <c r="D227" s="82">
        <v>11314.4</v>
      </c>
      <c r="E227" s="82" t="s">
        <v>70</v>
      </c>
      <c r="F227" s="63" t="s">
        <v>28</v>
      </c>
      <c r="G227" s="179"/>
      <c r="I227" s="141"/>
    </row>
    <row r="228" spans="1:10" x14ac:dyDescent="0.2">
      <c r="A228" s="179"/>
      <c r="B228" s="18" t="s">
        <v>29</v>
      </c>
      <c r="C228" s="82">
        <v>777.23</v>
      </c>
      <c r="D228" s="82">
        <v>11244.66</v>
      </c>
      <c r="E228" s="82" t="s">
        <v>70</v>
      </c>
      <c r="F228" s="63" t="s">
        <v>29</v>
      </c>
      <c r="G228" s="179"/>
      <c r="I228" s="141"/>
    </row>
    <row r="229" spans="1:10" x14ac:dyDescent="0.2">
      <c r="A229" s="179"/>
      <c r="B229" s="18" t="s">
        <v>31</v>
      </c>
      <c r="C229" s="82">
        <v>763.59</v>
      </c>
      <c r="D229" s="82">
        <v>10563.62</v>
      </c>
      <c r="E229" s="82" t="s">
        <v>70</v>
      </c>
      <c r="F229" s="63" t="s">
        <v>31</v>
      </c>
      <c r="G229" s="179"/>
      <c r="I229" s="141"/>
    </row>
    <row r="230" spans="1:10" x14ac:dyDescent="0.2">
      <c r="A230" s="180"/>
      <c r="B230" s="18" t="s">
        <v>32</v>
      </c>
      <c r="C230" s="82">
        <v>764.72</v>
      </c>
      <c r="D230" s="82">
        <v>9867.3700000000008</v>
      </c>
      <c r="E230" s="82" t="s">
        <v>70</v>
      </c>
      <c r="F230" s="63" t="s">
        <v>32</v>
      </c>
      <c r="G230" s="179"/>
      <c r="I230" s="141"/>
    </row>
    <row r="231" spans="1:10" x14ac:dyDescent="0.2">
      <c r="A231" s="178">
        <v>2022</v>
      </c>
      <c r="B231" s="21" t="s">
        <v>18</v>
      </c>
      <c r="C231" s="153">
        <v>776.46</v>
      </c>
      <c r="D231" s="88">
        <v>9971.02</v>
      </c>
      <c r="E231" s="87" t="s">
        <v>70</v>
      </c>
      <c r="F231" s="65" t="s">
        <v>18</v>
      </c>
      <c r="G231" s="178">
        <v>2022</v>
      </c>
      <c r="I231" s="160"/>
      <c r="J231" s="159"/>
    </row>
    <row r="232" spans="1:10" x14ac:dyDescent="0.2">
      <c r="A232" s="179"/>
      <c r="B232" s="18" t="s">
        <v>19</v>
      </c>
      <c r="C232" s="82">
        <v>763.36</v>
      </c>
      <c r="D232" s="82">
        <v>9832.7099999999991</v>
      </c>
      <c r="E232" s="82" t="s">
        <v>70</v>
      </c>
      <c r="F232" s="63" t="s">
        <v>19</v>
      </c>
      <c r="G232" s="179"/>
      <c r="I232" s="160"/>
      <c r="J232" s="159"/>
    </row>
    <row r="233" spans="1:10" x14ac:dyDescent="0.2">
      <c r="A233" s="179"/>
      <c r="B233" s="18" t="s">
        <v>20</v>
      </c>
      <c r="C233" s="82">
        <v>778.83</v>
      </c>
      <c r="D233" s="82">
        <v>9912.3799999999992</v>
      </c>
      <c r="E233" s="82" t="s">
        <v>70</v>
      </c>
      <c r="F233" s="63" t="s">
        <v>20</v>
      </c>
      <c r="G233" s="179"/>
      <c r="I233" s="160"/>
      <c r="J233" s="159"/>
    </row>
    <row r="234" spans="1:10" ht="11.25" customHeight="1" x14ac:dyDescent="0.2">
      <c r="A234" s="179"/>
      <c r="B234" s="18" t="s">
        <v>21</v>
      </c>
      <c r="C234" s="82">
        <v>790.67</v>
      </c>
      <c r="D234" s="82">
        <v>10057.02</v>
      </c>
      <c r="E234" s="82" t="s">
        <v>70</v>
      </c>
      <c r="F234" s="63" t="s">
        <v>21</v>
      </c>
      <c r="G234" s="179"/>
      <c r="I234" s="160"/>
      <c r="J234" s="159"/>
    </row>
    <row r="235" spans="1:10" ht="12.75" customHeight="1" x14ac:dyDescent="0.2">
      <c r="A235" s="179"/>
      <c r="B235" s="18" t="s">
        <v>22</v>
      </c>
      <c r="C235" s="82">
        <v>793.2</v>
      </c>
      <c r="D235" s="82">
        <v>10855.55</v>
      </c>
      <c r="E235" s="82" t="s">
        <v>70</v>
      </c>
      <c r="F235" s="63" t="s">
        <v>23</v>
      </c>
      <c r="G235" s="179"/>
      <c r="I235" s="160"/>
      <c r="J235" s="159"/>
    </row>
    <row r="236" spans="1:10" ht="12.75" customHeight="1" x14ac:dyDescent="0.2">
      <c r="A236" s="179"/>
      <c r="B236" s="18" t="s">
        <v>24</v>
      </c>
      <c r="C236" s="82">
        <v>806.57</v>
      </c>
      <c r="D236" s="82">
        <v>11098.25</v>
      </c>
      <c r="E236" s="82" t="s">
        <v>70</v>
      </c>
      <c r="F236" s="63" t="s">
        <v>34</v>
      </c>
      <c r="G236" s="179"/>
      <c r="I236" s="160"/>
      <c r="J236" s="159"/>
    </row>
    <row r="237" spans="1:10" ht="12.75" customHeight="1" x14ac:dyDescent="0.2">
      <c r="A237" s="179"/>
      <c r="B237" s="18" t="s">
        <v>25</v>
      </c>
      <c r="C237" s="82">
        <v>811.12</v>
      </c>
      <c r="D237" s="82">
        <v>11158.19</v>
      </c>
      <c r="E237" s="82" t="s">
        <v>70</v>
      </c>
      <c r="F237" s="63" t="s">
        <v>67</v>
      </c>
      <c r="G237" s="179"/>
      <c r="I237" s="160"/>
      <c r="J237" s="159"/>
    </row>
    <row r="238" spans="1:10" ht="12.75" customHeight="1" x14ac:dyDescent="0.2">
      <c r="A238" s="179"/>
      <c r="B238" s="18" t="s">
        <v>26</v>
      </c>
      <c r="C238" s="82">
        <v>807.94</v>
      </c>
      <c r="D238" s="82">
        <v>11216.18</v>
      </c>
      <c r="E238" s="82" t="s">
        <v>70</v>
      </c>
      <c r="F238" s="63" t="s">
        <v>27</v>
      </c>
      <c r="G238" s="179"/>
      <c r="I238" s="160"/>
      <c r="J238" s="159"/>
    </row>
    <row r="239" spans="1:10" ht="12.75" customHeight="1" x14ac:dyDescent="0.2">
      <c r="A239" s="179"/>
      <c r="B239" s="18" t="s">
        <v>28</v>
      </c>
      <c r="C239" s="82">
        <v>807.87</v>
      </c>
      <c r="D239" s="82">
        <v>11463.83</v>
      </c>
      <c r="E239" s="82" t="s">
        <v>70</v>
      </c>
      <c r="F239" s="63" t="s">
        <v>28</v>
      </c>
      <c r="G239" s="179"/>
      <c r="I239" s="160"/>
      <c r="J239" s="159"/>
    </row>
    <row r="240" spans="1:10" ht="12.75" customHeight="1" x14ac:dyDescent="0.2">
      <c r="A240" s="179"/>
      <c r="B240" s="18" t="s">
        <v>79</v>
      </c>
      <c r="C240" s="82">
        <v>901.52</v>
      </c>
      <c r="D240" s="82">
        <v>12652.9</v>
      </c>
      <c r="E240" s="82" t="s">
        <v>70</v>
      </c>
      <c r="F240" s="63" t="s">
        <v>30</v>
      </c>
      <c r="G240" s="179"/>
      <c r="I240" s="160"/>
      <c r="J240" s="159"/>
    </row>
    <row r="241" spans="1:10" ht="12.75" customHeight="1" x14ac:dyDescent="0.2">
      <c r="A241" s="179"/>
      <c r="B241" s="18" t="s">
        <v>31</v>
      </c>
      <c r="C241" s="82">
        <v>890.59</v>
      </c>
      <c r="D241" s="82">
        <v>12616.62</v>
      </c>
      <c r="E241" s="82" t="s">
        <v>70</v>
      </c>
      <c r="F241" s="63" t="s">
        <v>31</v>
      </c>
      <c r="G241" s="179"/>
      <c r="I241" s="160"/>
      <c r="J241" s="159"/>
    </row>
    <row r="242" spans="1:10" ht="12.75" customHeight="1" x14ac:dyDescent="0.2">
      <c r="A242" s="180"/>
      <c r="B242" s="18" t="s">
        <v>32</v>
      </c>
      <c r="C242" s="142">
        <v>1009.24</v>
      </c>
      <c r="D242" s="84">
        <v>14141.35</v>
      </c>
      <c r="E242" s="90" t="s">
        <v>70</v>
      </c>
      <c r="F242" s="63" t="s">
        <v>32</v>
      </c>
      <c r="G242" s="180"/>
      <c r="I242" s="160"/>
      <c r="J242" s="159"/>
    </row>
    <row r="243" spans="1:10" ht="12.75" customHeight="1" x14ac:dyDescent="0.2">
      <c r="A243" s="178">
        <v>2023</v>
      </c>
      <c r="B243" s="21" t="s">
        <v>18</v>
      </c>
      <c r="C243" s="82">
        <v>1034.4000000000001</v>
      </c>
      <c r="D243" s="82">
        <v>14512.05</v>
      </c>
      <c r="E243" s="82" t="s">
        <v>70</v>
      </c>
      <c r="F243" s="65" t="s">
        <v>18</v>
      </c>
      <c r="G243" s="178">
        <v>2023</v>
      </c>
      <c r="I243" s="160"/>
      <c r="J243" s="159"/>
    </row>
    <row r="244" spans="1:10" ht="12.75" customHeight="1" x14ac:dyDescent="0.2">
      <c r="A244" s="179"/>
      <c r="B244" s="18" t="s">
        <v>19</v>
      </c>
      <c r="C244" s="82">
        <v>1032.77</v>
      </c>
      <c r="D244" s="82">
        <v>14755.42</v>
      </c>
      <c r="E244" s="82" t="s">
        <v>70</v>
      </c>
      <c r="F244" s="63" t="s">
        <v>19</v>
      </c>
      <c r="G244" s="179"/>
      <c r="I244" s="160"/>
      <c r="J244" s="159"/>
    </row>
    <row r="245" spans="1:10" ht="12.75" customHeight="1" x14ac:dyDescent="0.2">
      <c r="A245" s="179"/>
      <c r="B245" s="18" t="s">
        <v>20</v>
      </c>
      <c r="C245" s="82">
        <v>1032.95</v>
      </c>
      <c r="D245" s="82">
        <v>14579.17</v>
      </c>
      <c r="E245" s="82" t="s">
        <v>70</v>
      </c>
      <c r="F245" s="63" t="s">
        <v>20</v>
      </c>
      <c r="G245" s="179"/>
      <c r="I245" s="160"/>
      <c r="J245" s="159"/>
    </row>
    <row r="246" spans="1:10" ht="12.75" customHeight="1" x14ac:dyDescent="0.2">
      <c r="A246" s="179"/>
      <c r="B246" s="18" t="s">
        <v>21</v>
      </c>
      <c r="C246" s="82">
        <v>998.33</v>
      </c>
      <c r="D246" s="82">
        <v>14574.64</v>
      </c>
      <c r="E246" s="82" t="s">
        <v>70</v>
      </c>
      <c r="F246" s="63" t="s">
        <v>21</v>
      </c>
      <c r="G246" s="179"/>
      <c r="I246" s="160"/>
      <c r="J246" s="159"/>
    </row>
    <row r="247" spans="1:10" ht="12.75" customHeight="1" x14ac:dyDescent="0.2">
      <c r="A247" s="179"/>
      <c r="B247" s="18" t="s">
        <v>22</v>
      </c>
      <c r="C247" s="82">
        <v>1034.69</v>
      </c>
      <c r="D247" s="82">
        <v>14862.67</v>
      </c>
      <c r="E247" s="82" t="s">
        <v>70</v>
      </c>
      <c r="F247" s="63" t="s">
        <v>23</v>
      </c>
      <c r="G247" s="179"/>
      <c r="I247" s="160"/>
      <c r="J247" s="159"/>
    </row>
    <row r="248" spans="1:10" ht="12.75" customHeight="1" x14ac:dyDescent="0.2">
      <c r="A248" s="179"/>
      <c r="B248" s="18" t="s">
        <v>24</v>
      </c>
      <c r="C248" s="82">
        <v>1002.02</v>
      </c>
      <c r="D248" s="82">
        <v>14695.71</v>
      </c>
      <c r="E248" s="82" t="s">
        <v>70</v>
      </c>
      <c r="F248" s="63" t="s">
        <v>34</v>
      </c>
      <c r="G248" s="179"/>
      <c r="I248" s="160"/>
      <c r="J248" s="159"/>
    </row>
    <row r="249" spans="1:10" ht="12.75" customHeight="1" x14ac:dyDescent="0.2">
      <c r="A249" s="179"/>
      <c r="B249" s="18" t="s">
        <v>25</v>
      </c>
      <c r="C249" s="82">
        <v>995.35</v>
      </c>
      <c r="D249" s="82">
        <v>14747.4</v>
      </c>
      <c r="E249" s="82" t="s">
        <v>70</v>
      </c>
      <c r="F249" s="63" t="s">
        <v>67</v>
      </c>
      <c r="G249" s="179"/>
      <c r="I249" s="160"/>
      <c r="J249" s="159"/>
    </row>
    <row r="250" spans="1:10" ht="12.75" customHeight="1" x14ac:dyDescent="0.2">
      <c r="A250" s="179"/>
      <c r="B250" s="18" t="s">
        <v>26</v>
      </c>
      <c r="C250" s="82">
        <v>1030.31</v>
      </c>
      <c r="D250" s="82">
        <v>15129.6</v>
      </c>
      <c r="E250" s="82" t="s">
        <v>70</v>
      </c>
      <c r="F250" s="63" t="s">
        <v>27</v>
      </c>
      <c r="G250" s="179"/>
      <c r="I250" s="160"/>
      <c r="J250" s="159"/>
    </row>
    <row r="251" spans="1:10" ht="12.75" customHeight="1" x14ac:dyDescent="0.2">
      <c r="A251" s="179"/>
      <c r="B251" s="18" t="s">
        <v>28</v>
      </c>
      <c r="C251" s="82">
        <v>1034.57</v>
      </c>
      <c r="D251" s="82">
        <v>15102.26</v>
      </c>
      <c r="E251" s="82" t="s">
        <v>70</v>
      </c>
      <c r="F251" s="63" t="s">
        <v>28</v>
      </c>
      <c r="G251" s="179"/>
      <c r="I251" s="160"/>
      <c r="J251" s="159"/>
    </row>
    <row r="252" spans="1:10" ht="12.75" customHeight="1" x14ac:dyDescent="0.2">
      <c r="A252" s="179"/>
      <c r="B252" s="18" t="s">
        <v>79</v>
      </c>
      <c r="C252" s="82">
        <v>1065.3399999999999</v>
      </c>
      <c r="D252" s="82">
        <v>15586.71</v>
      </c>
      <c r="E252" s="82" t="s">
        <v>70</v>
      </c>
      <c r="F252" s="63" t="s">
        <v>30</v>
      </c>
      <c r="G252" s="179"/>
      <c r="I252" s="160"/>
      <c r="J252" s="159"/>
    </row>
    <row r="253" spans="1:10" ht="12.75" customHeight="1" x14ac:dyDescent="0.2">
      <c r="A253" s="179"/>
      <c r="B253" s="18" t="s">
        <v>31</v>
      </c>
      <c r="C253" s="82">
        <v>1069.3499999999999</v>
      </c>
      <c r="D253" s="82">
        <v>15620.28</v>
      </c>
      <c r="E253" s="82" t="s">
        <v>70</v>
      </c>
      <c r="F253" s="63" t="s">
        <v>31</v>
      </c>
      <c r="G253" s="179"/>
      <c r="I253" s="160"/>
      <c r="J253" s="159"/>
    </row>
    <row r="254" spans="1:10" ht="12.75" customHeight="1" x14ac:dyDescent="0.2">
      <c r="A254" s="180"/>
      <c r="B254" s="18" t="s">
        <v>32</v>
      </c>
      <c r="C254" s="142">
        <v>1063.32</v>
      </c>
      <c r="D254" s="84">
        <v>15583.13</v>
      </c>
      <c r="E254" s="90" t="s">
        <v>70</v>
      </c>
      <c r="F254" s="63" t="s">
        <v>32</v>
      </c>
      <c r="G254" s="180"/>
      <c r="I254" s="160"/>
      <c r="J254" s="159"/>
    </row>
    <row r="255" spans="1:10" ht="12.75" customHeight="1" x14ac:dyDescent="0.2">
      <c r="A255" s="178">
        <v>2024</v>
      </c>
      <c r="B255" s="21" t="s">
        <v>18</v>
      </c>
      <c r="C255" s="82">
        <v>1035.2</v>
      </c>
      <c r="D255" s="82">
        <v>15316.86</v>
      </c>
      <c r="E255" s="82" t="s">
        <v>70</v>
      </c>
      <c r="F255" s="65" t="s">
        <v>18</v>
      </c>
      <c r="G255" s="178">
        <v>2024</v>
      </c>
      <c r="I255" s="160"/>
      <c r="J255" s="159"/>
    </row>
    <row r="256" spans="1:10" ht="12.75" customHeight="1" x14ac:dyDescent="0.2">
      <c r="A256" s="179"/>
      <c r="B256" s="18" t="s">
        <v>19</v>
      </c>
      <c r="C256" s="82">
        <v>992.08</v>
      </c>
      <c r="D256" s="82">
        <v>14913.65</v>
      </c>
      <c r="E256" s="82" t="s">
        <v>70</v>
      </c>
      <c r="F256" s="63" t="s">
        <v>19</v>
      </c>
      <c r="G256" s="179"/>
      <c r="I256" s="160"/>
      <c r="J256" s="159"/>
    </row>
    <row r="257" spans="1:10" ht="12.75" customHeight="1" x14ac:dyDescent="0.2">
      <c r="A257" s="179"/>
      <c r="B257" s="18" t="s">
        <v>20</v>
      </c>
      <c r="C257" s="82">
        <v>977.96</v>
      </c>
      <c r="D257" s="82">
        <v>14701.86</v>
      </c>
      <c r="E257" s="82" t="s">
        <v>70</v>
      </c>
      <c r="F257" s="63" t="s">
        <v>20</v>
      </c>
      <c r="G257" s="179"/>
      <c r="I257" s="160"/>
      <c r="J257" s="160"/>
    </row>
    <row r="258" spans="1:10" ht="12.75" customHeight="1" x14ac:dyDescent="0.2">
      <c r="A258" s="179"/>
      <c r="B258" s="18" t="s">
        <v>21</v>
      </c>
      <c r="C258" s="82">
        <v>992.19</v>
      </c>
      <c r="D258" s="82">
        <v>14788.4</v>
      </c>
      <c r="E258" s="82" t="s">
        <v>70</v>
      </c>
      <c r="F258" s="63" t="s">
        <v>21</v>
      </c>
      <c r="G258" s="179"/>
      <c r="I258" s="160"/>
      <c r="J258" s="160"/>
    </row>
    <row r="259" spans="1:10" ht="12.75" customHeight="1" x14ac:dyDescent="0.2">
      <c r="A259" s="179"/>
      <c r="B259" s="18" t="s">
        <v>22</v>
      </c>
      <c r="C259" s="82">
        <v>1009.04</v>
      </c>
      <c r="D259" s="82">
        <v>15219.4</v>
      </c>
      <c r="E259" s="82" t="s">
        <v>70</v>
      </c>
      <c r="F259" s="63" t="s">
        <v>23</v>
      </c>
      <c r="G259" s="179"/>
      <c r="I259" s="160"/>
      <c r="J259" s="160"/>
    </row>
    <row r="260" spans="1:10" ht="12.75" customHeight="1" x14ac:dyDescent="0.2">
      <c r="A260" s="179"/>
      <c r="B260" s="18" t="s">
        <v>24</v>
      </c>
      <c r="C260" s="82">
        <v>1016.17</v>
      </c>
      <c r="D260" s="82">
        <v>15207.2</v>
      </c>
      <c r="E260" s="82" t="s">
        <v>70</v>
      </c>
      <c r="F260" s="63" t="s">
        <v>34</v>
      </c>
      <c r="G260" s="179"/>
      <c r="I260" s="160"/>
      <c r="J260" s="160"/>
    </row>
    <row r="261" spans="1:10" ht="12.75" customHeight="1" x14ac:dyDescent="0.2">
      <c r="A261" s="179"/>
      <c r="B261" s="18" t="s">
        <v>25</v>
      </c>
      <c r="C261" s="82">
        <v>994.53</v>
      </c>
      <c r="D261" s="82">
        <v>15104.74</v>
      </c>
      <c r="E261" s="82" t="s">
        <v>70</v>
      </c>
      <c r="F261" s="63" t="s">
        <v>67</v>
      </c>
      <c r="G261" s="179"/>
      <c r="I261" s="160"/>
      <c r="J261" s="160"/>
    </row>
    <row r="262" spans="1:10" ht="12.75" customHeight="1" x14ac:dyDescent="0.2">
      <c r="A262" s="179"/>
      <c r="B262" s="18" t="s">
        <v>26</v>
      </c>
      <c r="C262" s="82">
        <v>989.18</v>
      </c>
      <c r="D262" s="82">
        <v>15049.36</v>
      </c>
      <c r="E262" s="82" t="s">
        <v>70</v>
      </c>
      <c r="F262" s="63" t="s">
        <v>27</v>
      </c>
      <c r="G262" s="179"/>
      <c r="I262" s="160"/>
      <c r="J262" s="160"/>
    </row>
    <row r="263" spans="1:10" ht="12.75" customHeight="1" x14ac:dyDescent="0.2">
      <c r="A263" s="179"/>
      <c r="B263" s="18" t="s">
        <v>28</v>
      </c>
      <c r="C263" s="82">
        <v>1049.8399999999999</v>
      </c>
      <c r="D263" s="82">
        <v>15868.13</v>
      </c>
      <c r="E263" s="82" t="s">
        <v>70</v>
      </c>
      <c r="F263" s="63" t="s">
        <v>28</v>
      </c>
      <c r="G263" s="179"/>
      <c r="I263" s="160"/>
      <c r="J263" s="160"/>
    </row>
    <row r="264" spans="1:10" ht="12.75" customHeight="1" x14ac:dyDescent="0.2">
      <c r="A264" s="179"/>
      <c r="B264" s="18" t="s">
        <v>29</v>
      </c>
      <c r="C264" s="82">
        <v>1089.74</v>
      </c>
      <c r="D264" s="82">
        <v>16400.91</v>
      </c>
      <c r="E264" s="82" t="s">
        <v>70</v>
      </c>
      <c r="F264" s="63" t="s">
        <v>30</v>
      </c>
      <c r="G264" s="179"/>
      <c r="I264" s="160"/>
      <c r="J264" s="160"/>
    </row>
    <row r="265" spans="1:10" ht="12.75" customHeight="1" x14ac:dyDescent="0.2">
      <c r="A265" s="179"/>
      <c r="B265" s="18" t="s">
        <v>31</v>
      </c>
      <c r="C265" s="82">
        <v>1065.3</v>
      </c>
      <c r="D265" s="82">
        <v>16091.11</v>
      </c>
      <c r="E265" s="82" t="s">
        <v>70</v>
      </c>
      <c r="F265" s="63" t="s">
        <v>31</v>
      </c>
      <c r="G265" s="179"/>
      <c r="I265" s="160"/>
      <c r="J265" s="160"/>
    </row>
    <row r="266" spans="1:10" ht="12.75" customHeight="1" x14ac:dyDescent="0.2">
      <c r="A266" s="180"/>
      <c r="B266" s="18" t="s">
        <v>32</v>
      </c>
      <c r="C266" s="82">
        <v>1085.52</v>
      </c>
      <c r="D266" s="82">
        <v>16433.46</v>
      </c>
      <c r="E266" s="82" t="s">
        <v>70</v>
      </c>
      <c r="F266" s="63" t="s">
        <v>32</v>
      </c>
      <c r="G266" s="180"/>
      <c r="I266" s="160"/>
      <c r="J266" s="160"/>
    </row>
    <row r="267" spans="1:10" ht="12.75" customHeight="1" x14ac:dyDescent="0.2">
      <c r="A267" s="178">
        <v>2025</v>
      </c>
      <c r="B267" s="21" t="s">
        <v>18</v>
      </c>
      <c r="C267" s="88">
        <v>1124.28</v>
      </c>
      <c r="D267" s="88">
        <v>17232.38</v>
      </c>
      <c r="E267" s="87" t="s">
        <v>70</v>
      </c>
      <c r="F267" s="65" t="s">
        <v>18</v>
      </c>
      <c r="G267" s="178">
        <v>2025</v>
      </c>
      <c r="I267" s="160"/>
      <c r="J267" s="160"/>
    </row>
    <row r="268" spans="1:10" ht="12.75" customHeight="1" x14ac:dyDescent="0.2">
      <c r="A268" s="179"/>
      <c r="B268" s="18" t="s">
        <v>19</v>
      </c>
      <c r="C268" s="82">
        <v>1214.5999999999999</v>
      </c>
      <c r="D268" s="82">
        <v>17981.29</v>
      </c>
      <c r="E268" s="86" t="s">
        <v>70</v>
      </c>
      <c r="F268" s="63" t="s">
        <v>19</v>
      </c>
      <c r="G268" s="179"/>
      <c r="I268" s="160"/>
      <c r="J268" s="160"/>
    </row>
    <row r="269" spans="1:10" ht="12.75" customHeight="1" x14ac:dyDescent="0.2">
      <c r="A269" s="179"/>
      <c r="B269" s="18" t="s">
        <v>20</v>
      </c>
      <c r="C269" s="82">
        <v>1173.3499999999999</v>
      </c>
      <c r="D269" s="82">
        <v>17559.71</v>
      </c>
      <c r="E269" s="82" t="s">
        <v>70</v>
      </c>
      <c r="F269" s="63" t="s">
        <v>20</v>
      </c>
      <c r="G269" s="179"/>
      <c r="H269" s="170"/>
      <c r="I269" s="160"/>
      <c r="J269" s="160"/>
    </row>
    <row r="270" spans="1:10" ht="12.75" customHeight="1" x14ac:dyDescent="0.2">
      <c r="A270" s="179"/>
      <c r="B270" s="18" t="s">
        <v>21</v>
      </c>
      <c r="C270" s="82">
        <v>1167.49</v>
      </c>
      <c r="D270" s="82">
        <v>17428.16</v>
      </c>
      <c r="E270" s="82" t="s">
        <v>70</v>
      </c>
      <c r="F270" s="63" t="s">
        <v>21</v>
      </c>
      <c r="G270" s="179"/>
      <c r="H270" s="170"/>
      <c r="I270" s="160"/>
      <c r="J270" s="160"/>
    </row>
    <row r="271" spans="1:10" ht="12.75" customHeight="1" x14ac:dyDescent="0.2">
      <c r="A271" s="179"/>
      <c r="B271" s="18" t="s">
        <v>22</v>
      </c>
      <c r="C271" s="82">
        <v>1170.75</v>
      </c>
      <c r="D271" s="82">
        <v>17550.080000000002</v>
      </c>
      <c r="E271" s="82" t="s">
        <v>70</v>
      </c>
      <c r="F271" s="63" t="s">
        <v>23</v>
      </c>
      <c r="G271" s="179"/>
      <c r="H271" s="170"/>
      <c r="I271" s="160"/>
      <c r="J271" s="160"/>
    </row>
    <row r="272" spans="1:10" ht="12.75" customHeight="1" x14ac:dyDescent="0.2">
      <c r="A272" s="179"/>
      <c r="B272" s="18" t="s">
        <v>24</v>
      </c>
      <c r="C272" s="82">
        <v>1166.6199999999999</v>
      </c>
      <c r="D272" s="82">
        <v>17556</v>
      </c>
      <c r="E272" s="82" t="s">
        <v>70</v>
      </c>
      <c r="F272" s="63" t="s">
        <v>34</v>
      </c>
      <c r="G272" s="179"/>
      <c r="H272" s="170"/>
      <c r="I272" s="160"/>
      <c r="J272" s="160"/>
    </row>
    <row r="273" spans="1:12" ht="12.75" customHeight="1" x14ac:dyDescent="0.2">
      <c r="A273" s="179"/>
      <c r="B273" s="18" t="s">
        <v>25</v>
      </c>
      <c r="C273" s="82">
        <v>1158.5</v>
      </c>
      <c r="D273" s="82">
        <v>17628.830000000002</v>
      </c>
      <c r="E273" s="82" t="s">
        <v>70</v>
      </c>
      <c r="F273" s="63" t="s">
        <v>67</v>
      </c>
      <c r="G273" s="179"/>
      <c r="H273" s="170"/>
      <c r="I273" s="160"/>
      <c r="J273" s="160"/>
    </row>
    <row r="274" spans="1:12" ht="12.75" customHeight="1" x14ac:dyDescent="0.2">
      <c r="A274" s="179"/>
      <c r="B274" s="18" t="s">
        <v>26</v>
      </c>
      <c r="C274" s="82">
        <v>1157.67</v>
      </c>
      <c r="D274" s="82">
        <v>18006.509999999998</v>
      </c>
      <c r="E274" s="82" t="s">
        <v>70</v>
      </c>
      <c r="F274" s="63" t="s">
        <v>27</v>
      </c>
      <c r="G274" s="179"/>
      <c r="H274" s="170"/>
      <c r="I274" s="160"/>
      <c r="J274" s="160"/>
    </row>
    <row r="275" spans="1:12" ht="12.75" customHeight="1" x14ac:dyDescent="0.2">
      <c r="A275" s="179"/>
      <c r="B275" s="18" t="s">
        <v>28</v>
      </c>
      <c r="C275" s="82">
        <v>1154.78</v>
      </c>
      <c r="D275" s="82">
        <v>17887.150000000001</v>
      </c>
      <c r="E275" s="82" t="s">
        <v>70</v>
      </c>
      <c r="F275" s="63" t="s">
        <v>28</v>
      </c>
      <c r="G275" s="179"/>
      <c r="H275" s="170"/>
      <c r="I275" s="160"/>
      <c r="J275" s="160"/>
    </row>
    <row r="276" spans="1:12" ht="12.75" customHeight="1" x14ac:dyDescent="0.2">
      <c r="A276" s="180"/>
      <c r="B276" s="18" t="s">
        <v>29</v>
      </c>
      <c r="C276" s="82">
        <v>1178.83</v>
      </c>
      <c r="D276" s="82">
        <v>18170.330000000002</v>
      </c>
      <c r="E276" s="82" t="s">
        <v>70</v>
      </c>
      <c r="F276" s="63" t="s">
        <v>30</v>
      </c>
      <c r="G276" s="180"/>
      <c r="H276" s="170"/>
      <c r="I276" s="160"/>
      <c r="J276" s="160"/>
    </row>
    <row r="277" spans="1:12" x14ac:dyDescent="0.2">
      <c r="A277" s="197" t="s">
        <v>60</v>
      </c>
      <c r="B277" s="197" t="s">
        <v>54</v>
      </c>
      <c r="C277" s="155">
        <v>1</v>
      </c>
      <c r="D277" s="156">
        <v>2</v>
      </c>
      <c r="E277" s="156">
        <v>3</v>
      </c>
      <c r="F277" s="198" t="s">
        <v>59</v>
      </c>
      <c r="G277" s="197" t="s">
        <v>58</v>
      </c>
      <c r="H277" s="170"/>
      <c r="I277" s="162"/>
      <c r="J277" s="162"/>
    </row>
    <row r="278" spans="1:12" s="57" customFormat="1" x14ac:dyDescent="0.2">
      <c r="A278" s="191"/>
      <c r="B278" s="191"/>
      <c r="C278" s="111" t="s">
        <v>66</v>
      </c>
      <c r="D278" s="111" t="s">
        <v>65</v>
      </c>
      <c r="E278" s="111" t="s">
        <v>64</v>
      </c>
      <c r="F278" s="199"/>
      <c r="G278" s="191"/>
      <c r="H278" s="81"/>
      <c r="J278" s="80"/>
    </row>
    <row r="279" spans="1:12" ht="11.25" customHeight="1" x14ac:dyDescent="0.2">
      <c r="A279" s="114" t="s">
        <v>48</v>
      </c>
      <c r="B279" s="114"/>
      <c r="C279" s="79"/>
      <c r="D279" s="159"/>
      <c r="E279" s="77"/>
      <c r="G279" s="129" t="s">
        <v>63</v>
      </c>
      <c r="H279" s="76"/>
    </row>
    <row r="280" spans="1:12" x14ac:dyDescent="0.2">
      <c r="A280" s="206"/>
      <c r="B280" s="206"/>
      <c r="C280" s="78"/>
      <c r="D280" s="78"/>
      <c r="E280" s="77"/>
      <c r="F280" s="158"/>
      <c r="G280" s="128"/>
      <c r="H280" s="76"/>
    </row>
    <row r="281" spans="1:12" ht="11.25" customHeight="1" x14ac:dyDescent="0.2">
      <c r="A281" s="205" t="s">
        <v>62</v>
      </c>
      <c r="B281" s="205"/>
      <c r="C281" s="205"/>
      <c r="E281" s="204" t="s">
        <v>61</v>
      </c>
      <c r="F281" s="204"/>
      <c r="G281" s="204"/>
    </row>
    <row r="282" spans="1:12" ht="15.75" customHeight="1" x14ac:dyDescent="0.2">
      <c r="A282" s="205"/>
      <c r="B282" s="205"/>
      <c r="C282" s="205"/>
      <c r="D282" s="76"/>
      <c r="E282" s="204"/>
      <c r="F282" s="204"/>
      <c r="G282" s="204"/>
      <c r="L282" s="170"/>
    </row>
    <row r="283" spans="1:12" x14ac:dyDescent="0.2">
      <c r="A283" s="205"/>
      <c r="B283" s="205"/>
      <c r="C283" s="205"/>
      <c r="D283" s="76"/>
      <c r="E283" s="204"/>
      <c r="F283" s="204"/>
      <c r="G283" s="204"/>
    </row>
    <row r="284" spans="1:12" ht="26.25" customHeight="1" x14ac:dyDescent="0.2">
      <c r="A284" s="205"/>
      <c r="B284" s="205"/>
      <c r="C284" s="205"/>
      <c r="D284" s="76"/>
      <c r="E284" s="204"/>
      <c r="F284" s="204"/>
      <c r="G284" s="204"/>
      <c r="H284" s="76"/>
      <c r="I284" s="76"/>
    </row>
    <row r="285" spans="1:12" x14ac:dyDescent="0.2">
      <c r="A285" s="205"/>
      <c r="B285" s="205"/>
      <c r="C285" s="205"/>
      <c r="D285" s="76"/>
      <c r="E285" s="204"/>
      <c r="F285" s="204"/>
      <c r="G285" s="204"/>
      <c r="H285" s="55"/>
      <c r="I285" s="55"/>
    </row>
    <row r="286" spans="1:12" x14ac:dyDescent="0.2">
      <c r="A286" s="205"/>
      <c r="B286" s="205"/>
      <c r="C286" s="205"/>
      <c r="D286" s="76"/>
      <c r="E286" s="204"/>
      <c r="F286" s="204"/>
      <c r="G286" s="204"/>
    </row>
    <row r="287" spans="1:12" x14ac:dyDescent="0.2">
      <c r="A287" s="205"/>
      <c r="B287" s="205"/>
      <c r="C287" s="205"/>
      <c r="D287" s="55"/>
      <c r="E287" s="204"/>
      <c r="F287" s="204"/>
      <c r="G287" s="204"/>
    </row>
    <row r="288" spans="1:12" ht="30" customHeight="1" x14ac:dyDescent="0.2">
      <c r="A288" s="205"/>
      <c r="B288" s="205"/>
      <c r="C288" s="205"/>
      <c r="D288" s="144"/>
      <c r="E288" s="204"/>
      <c r="F288" s="204"/>
      <c r="G288" s="204"/>
    </row>
    <row r="289" spans="3:5" x14ac:dyDescent="0.2">
      <c r="C289" s="164"/>
      <c r="D289" s="164"/>
      <c r="E289" s="56"/>
    </row>
    <row r="290" spans="3:5" x14ac:dyDescent="0.2">
      <c r="D290" s="59"/>
    </row>
    <row r="291" spans="3:5" x14ac:dyDescent="0.2">
      <c r="C291" s="164"/>
      <c r="D291" s="164"/>
    </row>
    <row r="292" spans="3:5" x14ac:dyDescent="0.2">
      <c r="C292" s="164"/>
      <c r="D292" s="164"/>
      <c r="E292" s="75"/>
    </row>
    <row r="295" spans="3:5" x14ac:dyDescent="0.2">
      <c r="D295" s="52"/>
      <c r="E295" s="52"/>
    </row>
    <row r="323" spans="1:1" x14ac:dyDescent="0.2">
      <c r="A323" s="20" t="s">
        <v>77</v>
      </c>
    </row>
  </sheetData>
  <mergeCells count="59">
    <mergeCell ref="G277:G278"/>
    <mergeCell ref="E281:G288"/>
    <mergeCell ref="A281:C288"/>
    <mergeCell ref="A280:B280"/>
    <mergeCell ref="A231:A242"/>
    <mergeCell ref="G231:G242"/>
    <mergeCell ref="A243:A254"/>
    <mergeCell ref="G243:G254"/>
    <mergeCell ref="A255:A266"/>
    <mergeCell ref="G255:G266"/>
    <mergeCell ref="A267:A276"/>
    <mergeCell ref="G267:G276"/>
    <mergeCell ref="A207:A218"/>
    <mergeCell ref="G207:G218"/>
    <mergeCell ref="A219:A230"/>
    <mergeCell ref="G219:G230"/>
    <mergeCell ref="G147:G156"/>
    <mergeCell ref="G171:G182"/>
    <mergeCell ref="A171:A182"/>
    <mergeCell ref="A183:A194"/>
    <mergeCell ref="G183:G194"/>
    <mergeCell ref="G195:G206"/>
    <mergeCell ref="A195:A206"/>
    <mergeCell ref="G123:G134"/>
    <mergeCell ref="G135:G146"/>
    <mergeCell ref="G63:G74"/>
    <mergeCell ref="A147:A156"/>
    <mergeCell ref="G87:G98"/>
    <mergeCell ref="A2:A4"/>
    <mergeCell ref="G5:G14"/>
    <mergeCell ref="G111:G122"/>
    <mergeCell ref="A99:A110"/>
    <mergeCell ref="A87:A98"/>
    <mergeCell ref="G75:G86"/>
    <mergeCell ref="G51:G62"/>
    <mergeCell ref="A51:A62"/>
    <mergeCell ref="G15:G26"/>
    <mergeCell ref="B2:B4"/>
    <mergeCell ref="G27:G38"/>
    <mergeCell ref="A39:A50"/>
    <mergeCell ref="A63:A74"/>
    <mergeCell ref="G99:G110"/>
    <mergeCell ref="A111:A122"/>
    <mergeCell ref="E1:G1"/>
    <mergeCell ref="F2:F4"/>
    <mergeCell ref="A277:A278"/>
    <mergeCell ref="B277:B278"/>
    <mergeCell ref="F277:F278"/>
    <mergeCell ref="A123:A134"/>
    <mergeCell ref="A75:A86"/>
    <mergeCell ref="A135:A146"/>
    <mergeCell ref="G2:G4"/>
    <mergeCell ref="G39:G50"/>
    <mergeCell ref="A5:A14"/>
    <mergeCell ref="A159:A170"/>
    <mergeCell ref="G159:G170"/>
    <mergeCell ref="A1:C1"/>
    <mergeCell ref="A27:A38"/>
    <mergeCell ref="A15:A26"/>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Ukupan promet</vt:lpstr>
      <vt:lpstr>Berzanska kapitalizacija</vt:lpstr>
      <vt:lpstr>Berzanski indeksi</vt:lpstr>
      <vt:lpstr>'Ukupan promet'!Print_Area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 Pižurica</dc:creator>
  <cp:keywords> [SEC=BEZ OZNAKE TAJNOSTI]</cp:keywords>
  <cp:lastModifiedBy>Milan Pizurica</cp:lastModifiedBy>
  <dcterms:created xsi:type="dcterms:W3CDTF">2015-07-21T13:08:39Z</dcterms:created>
  <dcterms:modified xsi:type="dcterms:W3CDTF">2025-11-20T13:06:06Z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8639032AA62047069FCA92DE79280668</vt:lpwstr>
  </property>
  <property fmtid="{D5CDD505-2E9C-101B-9397-08002B2CF9AE}" pid="9" name="PM_ProtectiveMarkingValue_Footer">
    <vt:lpwstr>BEZ OZNAKE TAJNOSTI</vt:lpwstr>
  </property>
  <property fmtid="{D5CDD505-2E9C-101B-9397-08002B2CF9AE}" pid="10" name="PM_Originator_Hash_SHA1">
    <vt:lpwstr>051F37B143DB23916952532CE0CD3AE9577F0A4D</vt:lpwstr>
  </property>
  <property fmtid="{D5CDD505-2E9C-101B-9397-08002B2CF9AE}" pid="11" name="PM_OriginationTimeStamp">
    <vt:lpwstr>2025-11-20T13:06:06Z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D1F256AD33A9578C0829C29253E5FF6F</vt:lpwstr>
  </property>
  <property fmtid="{D5CDD505-2E9C-101B-9397-08002B2CF9AE}" pid="20" name="PM_Hash_Salt">
    <vt:lpwstr>EA683D1B3D2DDEB83C9AFB56BFFD1034</vt:lpwstr>
  </property>
  <property fmtid="{D5CDD505-2E9C-101B-9397-08002B2CF9AE}" pid="21" name="PM_Hash_SHA1">
    <vt:lpwstr>B34DE8ACB0FB3682A1A1496B97ABA6DA6DEEA704</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